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recusoh humano\Desktop\AMEL- PORTAL TRANS\"/>
    </mc:Choice>
  </mc:AlternateContent>
  <xr:revisionPtr revIDLastSave="0" documentId="13_ncr:1_{7ADDDE0D-FEDC-4929-986B-715A43713F7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FIJO" sheetId="1" r:id="rId1"/>
    <sheet name="RESUMEN SEGURIDAD SOCIAL" sheetId="6" r:id="rId2"/>
  </sheets>
  <definedNames>
    <definedName name="_xlnm.Print_Area" localSheetId="0">FIJO!$A$1:$O$226</definedName>
    <definedName name="_xlnm.Print_Area" localSheetId="1">'RESUMEN SEGURIDAD SOCIAL'!$A$1:$J$30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1" i="1" l="1"/>
  <c r="M201" i="1"/>
  <c r="M205" i="1" s="1"/>
  <c r="G201" i="1"/>
  <c r="F201" i="1"/>
  <c r="E201" i="1"/>
  <c r="H199" i="1"/>
  <c r="H198" i="1"/>
  <c r="I198" i="1"/>
  <c r="J198" i="1"/>
  <c r="K198" i="1"/>
  <c r="L198" i="1"/>
  <c r="O198" i="1"/>
  <c r="I199" i="1"/>
  <c r="J199" i="1"/>
  <c r="K199" i="1"/>
  <c r="O199" i="1" s="1"/>
  <c r="L199" i="1"/>
  <c r="H200" i="1"/>
  <c r="I200" i="1"/>
  <c r="J200" i="1"/>
  <c r="K200" i="1"/>
  <c r="L200" i="1"/>
  <c r="O200" i="1"/>
  <c r="K11" i="1" l="1"/>
  <c r="J10" i="1"/>
  <c r="I192" i="1"/>
  <c r="H197" i="1"/>
  <c r="I197" i="1"/>
  <c r="J197" i="1"/>
  <c r="K197" i="1"/>
  <c r="L197" i="1"/>
  <c r="H195" i="1"/>
  <c r="I195" i="1"/>
  <c r="J195" i="1"/>
  <c r="K195" i="1"/>
  <c r="L195" i="1"/>
  <c r="H194" i="1"/>
  <c r="I194" i="1"/>
  <c r="J194" i="1"/>
  <c r="K194" i="1"/>
  <c r="L194" i="1"/>
  <c r="H196" i="1"/>
  <c r="I196" i="1"/>
  <c r="J196" i="1"/>
  <c r="K196" i="1"/>
  <c r="L196" i="1"/>
  <c r="O197" i="1" l="1"/>
  <c r="O194" i="1"/>
  <c r="O195" i="1"/>
  <c r="O196" i="1"/>
  <c r="K12" i="1"/>
  <c r="J12" i="1"/>
  <c r="I12" i="1"/>
  <c r="H12" i="1"/>
  <c r="L9" i="1" l="1"/>
  <c r="I9" i="1"/>
  <c r="J9" i="1"/>
  <c r="K9" i="1"/>
  <c r="H9" i="1"/>
  <c r="H193" i="1"/>
  <c r="I193" i="1"/>
  <c r="J193" i="1"/>
  <c r="K193" i="1"/>
  <c r="L193" i="1"/>
  <c r="H191" i="1"/>
  <c r="I191" i="1"/>
  <c r="J191" i="1"/>
  <c r="K191" i="1"/>
  <c r="L191" i="1"/>
  <c r="H192" i="1"/>
  <c r="J192" i="1"/>
  <c r="K192" i="1"/>
  <c r="L192" i="1"/>
  <c r="H184" i="1"/>
  <c r="H183" i="1"/>
  <c r="I183" i="1"/>
  <c r="J183" i="1"/>
  <c r="K183" i="1"/>
  <c r="L183" i="1"/>
  <c r="I184" i="1"/>
  <c r="J184" i="1"/>
  <c r="K184" i="1"/>
  <c r="L184" i="1"/>
  <c r="H185" i="1"/>
  <c r="I185" i="1"/>
  <c r="J185" i="1"/>
  <c r="K185" i="1"/>
  <c r="L185" i="1"/>
  <c r="H186" i="1"/>
  <c r="I186" i="1"/>
  <c r="J186" i="1"/>
  <c r="K186" i="1"/>
  <c r="L186" i="1"/>
  <c r="H187" i="1"/>
  <c r="I187" i="1"/>
  <c r="J187" i="1"/>
  <c r="K187" i="1"/>
  <c r="L187" i="1"/>
  <c r="H188" i="1"/>
  <c r="I188" i="1"/>
  <c r="J188" i="1"/>
  <c r="K188" i="1"/>
  <c r="L188" i="1"/>
  <c r="H189" i="1"/>
  <c r="I189" i="1"/>
  <c r="J189" i="1"/>
  <c r="K189" i="1"/>
  <c r="L189" i="1"/>
  <c r="H190" i="1"/>
  <c r="I190" i="1"/>
  <c r="J190" i="1"/>
  <c r="K190" i="1"/>
  <c r="L190" i="1"/>
  <c r="I179" i="1"/>
  <c r="H170" i="1"/>
  <c r="I170" i="1"/>
  <c r="J170" i="1"/>
  <c r="K170" i="1"/>
  <c r="L170" i="1"/>
  <c r="H171" i="1"/>
  <c r="I171" i="1"/>
  <c r="J171" i="1"/>
  <c r="K171" i="1"/>
  <c r="L171" i="1"/>
  <c r="H172" i="1"/>
  <c r="I172" i="1"/>
  <c r="J172" i="1"/>
  <c r="K172" i="1"/>
  <c r="L172" i="1"/>
  <c r="H173" i="1"/>
  <c r="I173" i="1"/>
  <c r="J173" i="1"/>
  <c r="K173" i="1"/>
  <c r="L173" i="1"/>
  <c r="H174" i="1"/>
  <c r="I174" i="1"/>
  <c r="J174" i="1"/>
  <c r="K174" i="1"/>
  <c r="L174" i="1"/>
  <c r="H175" i="1"/>
  <c r="I175" i="1"/>
  <c r="J175" i="1"/>
  <c r="K175" i="1"/>
  <c r="L175" i="1"/>
  <c r="H176" i="1"/>
  <c r="I176" i="1"/>
  <c r="J176" i="1"/>
  <c r="K176" i="1"/>
  <c r="L176" i="1"/>
  <c r="H177" i="1"/>
  <c r="I177" i="1"/>
  <c r="J177" i="1"/>
  <c r="K177" i="1"/>
  <c r="L177" i="1"/>
  <c r="H178" i="1"/>
  <c r="I178" i="1"/>
  <c r="J178" i="1"/>
  <c r="K178" i="1"/>
  <c r="L178" i="1"/>
  <c r="H179" i="1"/>
  <c r="J179" i="1"/>
  <c r="K179" i="1"/>
  <c r="L179" i="1"/>
  <c r="H180" i="1"/>
  <c r="I180" i="1"/>
  <c r="J180" i="1"/>
  <c r="K180" i="1"/>
  <c r="L180" i="1"/>
  <c r="Q11" i="1" l="1"/>
  <c r="O193" i="1"/>
  <c r="O192" i="1"/>
  <c r="O191" i="1"/>
  <c r="O187" i="1"/>
  <c r="O185" i="1"/>
  <c r="O188" i="1"/>
  <c r="O176" i="1"/>
  <c r="O174" i="1"/>
  <c r="O172" i="1"/>
  <c r="O186" i="1"/>
  <c r="O184" i="1"/>
  <c r="O183" i="1"/>
  <c r="O189" i="1"/>
  <c r="O190" i="1"/>
  <c r="O180" i="1"/>
  <c r="O179" i="1"/>
  <c r="O175" i="1"/>
  <c r="O170" i="1"/>
  <c r="O178" i="1"/>
  <c r="O173" i="1"/>
  <c r="O177" i="1"/>
  <c r="O171" i="1"/>
  <c r="L181" i="1"/>
  <c r="K181" i="1"/>
  <c r="J181" i="1"/>
  <c r="I181" i="1"/>
  <c r="H181" i="1"/>
  <c r="O181" i="1" l="1"/>
  <c r="H159" i="1" l="1"/>
  <c r="I159" i="1"/>
  <c r="J159" i="1"/>
  <c r="K159" i="1"/>
  <c r="L159" i="1"/>
  <c r="H160" i="1"/>
  <c r="I160" i="1"/>
  <c r="J160" i="1"/>
  <c r="K160" i="1"/>
  <c r="L160" i="1"/>
  <c r="H161" i="1"/>
  <c r="I161" i="1"/>
  <c r="J161" i="1"/>
  <c r="K161" i="1"/>
  <c r="L161" i="1"/>
  <c r="H162" i="1"/>
  <c r="I162" i="1"/>
  <c r="J162" i="1"/>
  <c r="K162" i="1"/>
  <c r="L162" i="1"/>
  <c r="H163" i="1"/>
  <c r="I163" i="1"/>
  <c r="J163" i="1"/>
  <c r="K163" i="1"/>
  <c r="L163" i="1"/>
  <c r="H164" i="1"/>
  <c r="I164" i="1"/>
  <c r="J164" i="1"/>
  <c r="K164" i="1"/>
  <c r="L164" i="1"/>
  <c r="H165" i="1"/>
  <c r="I165" i="1"/>
  <c r="J165" i="1"/>
  <c r="K165" i="1"/>
  <c r="L165" i="1"/>
  <c r="H166" i="1"/>
  <c r="I166" i="1"/>
  <c r="J166" i="1"/>
  <c r="K166" i="1"/>
  <c r="L166" i="1"/>
  <c r="H167" i="1"/>
  <c r="I167" i="1"/>
  <c r="J167" i="1"/>
  <c r="K167" i="1"/>
  <c r="L167" i="1"/>
  <c r="H168" i="1"/>
  <c r="I168" i="1"/>
  <c r="J168" i="1"/>
  <c r="K168" i="1"/>
  <c r="L168" i="1"/>
  <c r="H169" i="1"/>
  <c r="I169" i="1"/>
  <c r="J169" i="1"/>
  <c r="K169" i="1"/>
  <c r="L169" i="1"/>
  <c r="H182" i="1"/>
  <c r="I182" i="1"/>
  <c r="J182" i="1"/>
  <c r="K182" i="1"/>
  <c r="L182" i="1"/>
  <c r="O182" i="1" l="1"/>
  <c r="O164" i="1"/>
  <c r="O165" i="1"/>
  <c r="O161" i="1"/>
  <c r="O167" i="1"/>
  <c r="O159" i="1"/>
  <c r="O166" i="1"/>
  <c r="O163" i="1"/>
  <c r="O160" i="1"/>
  <c r="O169" i="1"/>
  <c r="O162" i="1"/>
  <c r="O168" i="1"/>
  <c r="H147" i="1" l="1"/>
  <c r="I147" i="1"/>
  <c r="J147" i="1"/>
  <c r="K147" i="1"/>
  <c r="L147" i="1"/>
  <c r="H148" i="1"/>
  <c r="I148" i="1"/>
  <c r="J148" i="1"/>
  <c r="K148" i="1"/>
  <c r="L148" i="1"/>
  <c r="H149" i="1"/>
  <c r="I149" i="1"/>
  <c r="J149" i="1"/>
  <c r="K149" i="1"/>
  <c r="L149" i="1"/>
  <c r="H150" i="1"/>
  <c r="I150" i="1"/>
  <c r="J150" i="1"/>
  <c r="K150" i="1"/>
  <c r="L150" i="1"/>
  <c r="H134" i="1"/>
  <c r="I134" i="1"/>
  <c r="J134" i="1"/>
  <c r="K134" i="1"/>
  <c r="L134" i="1"/>
  <c r="H135" i="1"/>
  <c r="I135" i="1"/>
  <c r="J135" i="1"/>
  <c r="K135" i="1"/>
  <c r="L135" i="1"/>
  <c r="H136" i="1"/>
  <c r="I136" i="1"/>
  <c r="J136" i="1"/>
  <c r="K136" i="1"/>
  <c r="L136" i="1"/>
  <c r="H137" i="1"/>
  <c r="I137" i="1"/>
  <c r="J137" i="1"/>
  <c r="K137" i="1"/>
  <c r="L137" i="1"/>
  <c r="H138" i="1"/>
  <c r="I138" i="1"/>
  <c r="J138" i="1"/>
  <c r="K138" i="1"/>
  <c r="L138" i="1"/>
  <c r="H139" i="1"/>
  <c r="I139" i="1"/>
  <c r="J139" i="1"/>
  <c r="K139" i="1"/>
  <c r="L139" i="1"/>
  <c r="H140" i="1"/>
  <c r="I140" i="1"/>
  <c r="J140" i="1"/>
  <c r="K140" i="1"/>
  <c r="L140" i="1"/>
  <c r="H141" i="1"/>
  <c r="I141" i="1"/>
  <c r="J141" i="1"/>
  <c r="K141" i="1"/>
  <c r="L141" i="1"/>
  <c r="H142" i="1"/>
  <c r="I142" i="1"/>
  <c r="J142" i="1"/>
  <c r="K142" i="1"/>
  <c r="L142" i="1"/>
  <c r="H143" i="1"/>
  <c r="I143" i="1"/>
  <c r="J143" i="1"/>
  <c r="K143" i="1"/>
  <c r="L143" i="1"/>
  <c r="H144" i="1"/>
  <c r="I144" i="1"/>
  <c r="J144" i="1"/>
  <c r="K144" i="1"/>
  <c r="L144" i="1"/>
  <c r="H145" i="1"/>
  <c r="I145" i="1"/>
  <c r="J145" i="1"/>
  <c r="K145" i="1"/>
  <c r="L145" i="1"/>
  <c r="H146" i="1"/>
  <c r="I146" i="1"/>
  <c r="J146" i="1"/>
  <c r="K146" i="1"/>
  <c r="L146" i="1"/>
  <c r="H151" i="1"/>
  <c r="I151" i="1"/>
  <c r="J151" i="1"/>
  <c r="K151" i="1"/>
  <c r="L151" i="1"/>
  <c r="H152" i="1"/>
  <c r="I152" i="1"/>
  <c r="J152" i="1"/>
  <c r="K152" i="1"/>
  <c r="L152" i="1"/>
  <c r="H153" i="1"/>
  <c r="I153" i="1"/>
  <c r="J153" i="1"/>
  <c r="K153" i="1"/>
  <c r="L153" i="1"/>
  <c r="H154" i="1"/>
  <c r="I154" i="1"/>
  <c r="J154" i="1"/>
  <c r="K154" i="1"/>
  <c r="L154" i="1"/>
  <c r="H155" i="1"/>
  <c r="I155" i="1"/>
  <c r="J155" i="1"/>
  <c r="K155" i="1"/>
  <c r="L155" i="1"/>
  <c r="H156" i="1"/>
  <c r="I156" i="1"/>
  <c r="J156" i="1"/>
  <c r="K156" i="1"/>
  <c r="L156" i="1"/>
  <c r="H157" i="1"/>
  <c r="I157" i="1"/>
  <c r="J157" i="1"/>
  <c r="K157" i="1"/>
  <c r="L157" i="1"/>
  <c r="H158" i="1"/>
  <c r="I158" i="1"/>
  <c r="J158" i="1"/>
  <c r="K158" i="1"/>
  <c r="L158" i="1"/>
  <c r="H133" i="1"/>
  <c r="I133" i="1"/>
  <c r="J133" i="1"/>
  <c r="K133" i="1"/>
  <c r="L133" i="1"/>
  <c r="O147" i="1" l="1"/>
  <c r="O149" i="1"/>
  <c r="O157" i="1"/>
  <c r="O153" i="1"/>
  <c r="O148" i="1"/>
  <c r="O150" i="1"/>
  <c r="O155" i="1"/>
  <c r="O154" i="1"/>
  <c r="O151" i="1"/>
  <c r="O143" i="1"/>
  <c r="O136" i="1"/>
  <c r="O137" i="1"/>
  <c r="O135" i="1"/>
  <c r="O133" i="1"/>
  <c r="O156" i="1"/>
  <c r="O145" i="1"/>
  <c r="O141" i="1"/>
  <c r="O138" i="1"/>
  <c r="O142" i="1"/>
  <c r="O144" i="1"/>
  <c r="O158" i="1"/>
  <c r="O146" i="1"/>
  <c r="O139" i="1"/>
  <c r="O152" i="1"/>
  <c r="O140" i="1"/>
  <c r="O134" i="1"/>
  <c r="H110" i="1" l="1"/>
  <c r="I110" i="1"/>
  <c r="J110" i="1"/>
  <c r="K110" i="1"/>
  <c r="L110" i="1"/>
  <c r="H111" i="1"/>
  <c r="I111" i="1"/>
  <c r="J111" i="1"/>
  <c r="K111" i="1"/>
  <c r="L111" i="1"/>
  <c r="H112" i="1"/>
  <c r="I112" i="1"/>
  <c r="J112" i="1"/>
  <c r="K112" i="1"/>
  <c r="L112" i="1"/>
  <c r="H113" i="1"/>
  <c r="I113" i="1"/>
  <c r="J113" i="1"/>
  <c r="K113" i="1"/>
  <c r="L113" i="1"/>
  <c r="H114" i="1"/>
  <c r="I114" i="1"/>
  <c r="J114" i="1"/>
  <c r="K114" i="1"/>
  <c r="L114" i="1"/>
  <c r="H115" i="1"/>
  <c r="I115" i="1"/>
  <c r="J115" i="1"/>
  <c r="K115" i="1"/>
  <c r="L115" i="1"/>
  <c r="H116" i="1"/>
  <c r="I116" i="1"/>
  <c r="J116" i="1"/>
  <c r="K116" i="1"/>
  <c r="L116" i="1"/>
  <c r="H117" i="1"/>
  <c r="I117" i="1"/>
  <c r="J117" i="1"/>
  <c r="K117" i="1"/>
  <c r="L117" i="1"/>
  <c r="H118" i="1"/>
  <c r="I118" i="1"/>
  <c r="J118" i="1"/>
  <c r="K118" i="1"/>
  <c r="L118" i="1"/>
  <c r="H119" i="1"/>
  <c r="I119" i="1"/>
  <c r="J119" i="1"/>
  <c r="K119" i="1"/>
  <c r="L119" i="1"/>
  <c r="H120" i="1"/>
  <c r="I120" i="1"/>
  <c r="J120" i="1"/>
  <c r="K120" i="1"/>
  <c r="L120" i="1"/>
  <c r="H121" i="1"/>
  <c r="I121" i="1"/>
  <c r="J121" i="1"/>
  <c r="K121" i="1"/>
  <c r="L121" i="1"/>
  <c r="H122" i="1"/>
  <c r="I122" i="1"/>
  <c r="J122" i="1"/>
  <c r="K122" i="1"/>
  <c r="L122" i="1"/>
  <c r="H123" i="1"/>
  <c r="I123" i="1"/>
  <c r="J123" i="1"/>
  <c r="K123" i="1"/>
  <c r="L123" i="1"/>
  <c r="H124" i="1"/>
  <c r="I124" i="1"/>
  <c r="J124" i="1"/>
  <c r="K124" i="1"/>
  <c r="L124" i="1"/>
  <c r="H125" i="1"/>
  <c r="I125" i="1"/>
  <c r="J125" i="1"/>
  <c r="K125" i="1"/>
  <c r="L125" i="1"/>
  <c r="H126" i="1"/>
  <c r="I126" i="1"/>
  <c r="J126" i="1"/>
  <c r="K126" i="1"/>
  <c r="L126" i="1"/>
  <c r="H127" i="1"/>
  <c r="I127" i="1"/>
  <c r="J127" i="1"/>
  <c r="K127" i="1"/>
  <c r="L127" i="1"/>
  <c r="H128" i="1"/>
  <c r="I128" i="1"/>
  <c r="J128" i="1"/>
  <c r="K128" i="1"/>
  <c r="L128" i="1"/>
  <c r="H129" i="1"/>
  <c r="I129" i="1"/>
  <c r="J129" i="1"/>
  <c r="K129" i="1"/>
  <c r="L129" i="1"/>
  <c r="H130" i="1"/>
  <c r="I130" i="1"/>
  <c r="J130" i="1"/>
  <c r="K130" i="1"/>
  <c r="L130" i="1"/>
  <c r="H131" i="1"/>
  <c r="I131" i="1"/>
  <c r="J131" i="1"/>
  <c r="K131" i="1"/>
  <c r="L131" i="1"/>
  <c r="H132" i="1"/>
  <c r="I132" i="1"/>
  <c r="J132" i="1"/>
  <c r="K132" i="1"/>
  <c r="L132" i="1"/>
  <c r="O131" i="1" l="1"/>
  <c r="O129" i="1"/>
  <c r="O127" i="1"/>
  <c r="O125" i="1"/>
  <c r="O114" i="1"/>
  <c r="O123" i="1"/>
  <c r="O121" i="1"/>
  <c r="O132" i="1"/>
  <c r="O124" i="1"/>
  <c r="O116" i="1"/>
  <c r="O112" i="1"/>
  <c r="O111" i="1"/>
  <c r="O118" i="1"/>
  <c r="O130" i="1"/>
  <c r="O128" i="1"/>
  <c r="O126" i="1"/>
  <c r="O122" i="1"/>
  <c r="O120" i="1"/>
  <c r="O117" i="1"/>
  <c r="O115" i="1"/>
  <c r="O113" i="1"/>
  <c r="O119" i="1"/>
  <c r="O110" i="1"/>
  <c r="L108" i="1" l="1"/>
  <c r="K108" i="1"/>
  <c r="J108" i="1"/>
  <c r="I108" i="1"/>
  <c r="H108" i="1"/>
  <c r="L107" i="1"/>
  <c r="K107" i="1"/>
  <c r="J107" i="1"/>
  <c r="I107" i="1"/>
  <c r="H107" i="1"/>
  <c r="L106" i="1"/>
  <c r="K106" i="1"/>
  <c r="J106" i="1"/>
  <c r="I106" i="1"/>
  <c r="H106" i="1"/>
  <c r="L105" i="1"/>
  <c r="K105" i="1"/>
  <c r="J105" i="1"/>
  <c r="I105" i="1"/>
  <c r="H105" i="1"/>
  <c r="O107" i="1" l="1"/>
  <c r="O105" i="1"/>
  <c r="O108" i="1"/>
  <c r="O106" i="1"/>
  <c r="H103" i="1"/>
  <c r="I103" i="1"/>
  <c r="J103" i="1"/>
  <c r="K103" i="1"/>
  <c r="L103" i="1"/>
  <c r="O103" i="1" l="1"/>
  <c r="H109" i="1" l="1"/>
  <c r="I109" i="1"/>
  <c r="J109" i="1"/>
  <c r="K109" i="1"/>
  <c r="L109" i="1"/>
  <c r="H104" i="1"/>
  <c r="I104" i="1"/>
  <c r="J104" i="1"/>
  <c r="K104" i="1"/>
  <c r="L104" i="1"/>
  <c r="O109" i="1" l="1"/>
  <c r="O104" i="1"/>
  <c r="H102" i="1" l="1"/>
  <c r="I102" i="1"/>
  <c r="J102" i="1"/>
  <c r="K102" i="1"/>
  <c r="L102" i="1"/>
  <c r="O102" i="1" l="1"/>
  <c r="H101" i="1"/>
  <c r="I101" i="1"/>
  <c r="J101" i="1"/>
  <c r="K101" i="1"/>
  <c r="L101" i="1"/>
  <c r="O101" i="1" l="1"/>
  <c r="H100" i="1"/>
  <c r="I100" i="1"/>
  <c r="J100" i="1"/>
  <c r="K100" i="1"/>
  <c r="L100" i="1"/>
  <c r="H99" i="1"/>
  <c r="I99" i="1"/>
  <c r="J99" i="1"/>
  <c r="K99" i="1"/>
  <c r="L99" i="1"/>
  <c r="H98" i="1"/>
  <c r="I98" i="1"/>
  <c r="J98" i="1"/>
  <c r="K98" i="1"/>
  <c r="L98" i="1"/>
  <c r="H97" i="1"/>
  <c r="I97" i="1"/>
  <c r="J97" i="1"/>
  <c r="K97" i="1"/>
  <c r="L97" i="1"/>
  <c r="H96" i="1"/>
  <c r="I96" i="1"/>
  <c r="J96" i="1"/>
  <c r="K96" i="1"/>
  <c r="L96" i="1"/>
  <c r="H95" i="1"/>
  <c r="I95" i="1"/>
  <c r="J95" i="1"/>
  <c r="K95" i="1"/>
  <c r="L95" i="1"/>
  <c r="H94" i="1"/>
  <c r="I94" i="1"/>
  <c r="J94" i="1"/>
  <c r="K94" i="1"/>
  <c r="L94" i="1"/>
  <c r="H93" i="1"/>
  <c r="I93" i="1"/>
  <c r="J93" i="1"/>
  <c r="K93" i="1"/>
  <c r="L93" i="1"/>
  <c r="O94" i="1" l="1"/>
  <c r="O95" i="1"/>
  <c r="O98" i="1"/>
  <c r="O93" i="1"/>
  <c r="O96" i="1"/>
  <c r="O99" i="1"/>
  <c r="O97" i="1"/>
  <c r="O100" i="1"/>
  <c r="J89" i="1" l="1"/>
  <c r="K89" i="1"/>
  <c r="L89" i="1"/>
  <c r="J90" i="1"/>
  <c r="K90" i="1"/>
  <c r="L90" i="1"/>
  <c r="J91" i="1"/>
  <c r="K91" i="1"/>
  <c r="L91" i="1"/>
  <c r="J92" i="1"/>
  <c r="K92" i="1"/>
  <c r="L92" i="1"/>
  <c r="I89" i="1"/>
  <c r="I90" i="1"/>
  <c r="I91" i="1"/>
  <c r="I92" i="1"/>
  <c r="H89" i="1"/>
  <c r="H90" i="1"/>
  <c r="H91" i="1"/>
  <c r="H92" i="1"/>
  <c r="O92" i="1" l="1"/>
  <c r="O89" i="1"/>
  <c r="O91" i="1"/>
  <c r="O90" i="1"/>
  <c r="H88" i="1"/>
  <c r="I88" i="1"/>
  <c r="J88" i="1"/>
  <c r="K88" i="1"/>
  <c r="L88" i="1"/>
  <c r="H87" i="1"/>
  <c r="I87" i="1"/>
  <c r="J87" i="1"/>
  <c r="K87" i="1"/>
  <c r="L87" i="1"/>
  <c r="H86" i="1"/>
  <c r="I86" i="1"/>
  <c r="J86" i="1"/>
  <c r="K86" i="1"/>
  <c r="L86" i="1"/>
  <c r="B10" i="6"/>
  <c r="H13" i="1"/>
  <c r="I13" i="1"/>
  <c r="J13" i="1"/>
  <c r="K13" i="1"/>
  <c r="L13" i="1"/>
  <c r="H14" i="1"/>
  <c r="H10" i="1"/>
  <c r="H11" i="1"/>
  <c r="L85" i="1"/>
  <c r="K85" i="1"/>
  <c r="J85" i="1"/>
  <c r="I85" i="1"/>
  <c r="H85" i="1"/>
  <c r="L74" i="1"/>
  <c r="K74" i="1"/>
  <c r="J74" i="1"/>
  <c r="I74" i="1"/>
  <c r="H74" i="1"/>
  <c r="L73" i="1"/>
  <c r="K73" i="1"/>
  <c r="J73" i="1"/>
  <c r="I73" i="1"/>
  <c r="H73" i="1"/>
  <c r="L72" i="1"/>
  <c r="K72" i="1"/>
  <c r="J72" i="1"/>
  <c r="I72" i="1"/>
  <c r="H72" i="1"/>
  <c r="L71" i="1"/>
  <c r="K71" i="1"/>
  <c r="J71" i="1"/>
  <c r="I71" i="1"/>
  <c r="H71" i="1"/>
  <c r="L70" i="1"/>
  <c r="K70" i="1"/>
  <c r="J70" i="1"/>
  <c r="I70" i="1"/>
  <c r="H70" i="1"/>
  <c r="L69" i="1"/>
  <c r="K69" i="1"/>
  <c r="J69" i="1"/>
  <c r="I69" i="1"/>
  <c r="H69" i="1"/>
  <c r="L68" i="1"/>
  <c r="K68" i="1"/>
  <c r="J68" i="1"/>
  <c r="I68" i="1"/>
  <c r="H68" i="1"/>
  <c r="L67" i="1"/>
  <c r="K67" i="1"/>
  <c r="J67" i="1"/>
  <c r="I67" i="1"/>
  <c r="H67" i="1"/>
  <c r="L66" i="1"/>
  <c r="K66" i="1"/>
  <c r="J66" i="1"/>
  <c r="I66" i="1"/>
  <c r="H66" i="1"/>
  <c r="L65" i="1"/>
  <c r="K65" i="1"/>
  <c r="J65" i="1"/>
  <c r="I65" i="1"/>
  <c r="H65" i="1"/>
  <c r="L64" i="1"/>
  <c r="K64" i="1"/>
  <c r="J64" i="1"/>
  <c r="I64" i="1"/>
  <c r="H64" i="1"/>
  <c r="L63" i="1"/>
  <c r="K63" i="1"/>
  <c r="J63" i="1"/>
  <c r="I63" i="1"/>
  <c r="H63" i="1"/>
  <c r="L62" i="1"/>
  <c r="K62" i="1"/>
  <c r="J62" i="1"/>
  <c r="I62" i="1"/>
  <c r="H62" i="1"/>
  <c r="L61" i="1"/>
  <c r="K61" i="1"/>
  <c r="J61" i="1"/>
  <c r="I61" i="1"/>
  <c r="H61" i="1"/>
  <c r="L60" i="1"/>
  <c r="K60" i="1"/>
  <c r="J60" i="1"/>
  <c r="I60" i="1"/>
  <c r="H60" i="1"/>
  <c r="L59" i="1"/>
  <c r="K59" i="1"/>
  <c r="J59" i="1"/>
  <c r="I59" i="1"/>
  <c r="H59" i="1"/>
  <c r="L58" i="1"/>
  <c r="K58" i="1"/>
  <c r="J58" i="1"/>
  <c r="I58" i="1"/>
  <c r="H58" i="1"/>
  <c r="L57" i="1"/>
  <c r="K57" i="1"/>
  <c r="J57" i="1"/>
  <c r="I57" i="1"/>
  <c r="H57" i="1"/>
  <c r="L56" i="1"/>
  <c r="K56" i="1"/>
  <c r="J56" i="1"/>
  <c r="I56" i="1"/>
  <c r="H56" i="1"/>
  <c r="L55" i="1"/>
  <c r="K55" i="1"/>
  <c r="J55" i="1"/>
  <c r="I55" i="1"/>
  <c r="H55" i="1"/>
  <c r="L54" i="1"/>
  <c r="K54" i="1"/>
  <c r="J54" i="1"/>
  <c r="I54" i="1"/>
  <c r="H54" i="1"/>
  <c r="L53" i="1"/>
  <c r="K53" i="1"/>
  <c r="J53" i="1"/>
  <c r="I53" i="1"/>
  <c r="H53" i="1"/>
  <c r="L52" i="1"/>
  <c r="K52" i="1"/>
  <c r="J52" i="1"/>
  <c r="I52" i="1"/>
  <c r="H52" i="1"/>
  <c r="L51" i="1"/>
  <c r="K51" i="1"/>
  <c r="J51" i="1"/>
  <c r="I51" i="1"/>
  <c r="H51" i="1"/>
  <c r="L50" i="1"/>
  <c r="K50" i="1"/>
  <c r="J50" i="1"/>
  <c r="I50" i="1"/>
  <c r="H50" i="1"/>
  <c r="L49" i="1"/>
  <c r="K49" i="1"/>
  <c r="J49" i="1"/>
  <c r="I49" i="1"/>
  <c r="H49" i="1"/>
  <c r="L48" i="1"/>
  <c r="K48" i="1"/>
  <c r="J48" i="1"/>
  <c r="I48" i="1"/>
  <c r="H48" i="1"/>
  <c r="L47" i="1"/>
  <c r="K47" i="1"/>
  <c r="J47" i="1"/>
  <c r="I47" i="1"/>
  <c r="H47" i="1"/>
  <c r="L46" i="1"/>
  <c r="K46" i="1"/>
  <c r="J46" i="1"/>
  <c r="I46" i="1"/>
  <c r="H46" i="1"/>
  <c r="L45" i="1"/>
  <c r="K45" i="1"/>
  <c r="J45" i="1"/>
  <c r="I45" i="1"/>
  <c r="H45" i="1"/>
  <c r="L44" i="1"/>
  <c r="K44" i="1"/>
  <c r="J44" i="1"/>
  <c r="I44" i="1"/>
  <c r="H44" i="1"/>
  <c r="L43" i="1"/>
  <c r="K43" i="1"/>
  <c r="J43" i="1"/>
  <c r="I43" i="1"/>
  <c r="H43" i="1"/>
  <c r="L42" i="1"/>
  <c r="K42" i="1"/>
  <c r="J42" i="1"/>
  <c r="I42" i="1"/>
  <c r="H42" i="1"/>
  <c r="L41" i="1"/>
  <c r="K41" i="1"/>
  <c r="J41" i="1"/>
  <c r="I41" i="1"/>
  <c r="H41" i="1"/>
  <c r="L40" i="1"/>
  <c r="K40" i="1"/>
  <c r="J40" i="1"/>
  <c r="I40" i="1"/>
  <c r="H40" i="1"/>
  <c r="L39" i="1"/>
  <c r="K39" i="1"/>
  <c r="J39" i="1"/>
  <c r="I39" i="1"/>
  <c r="H39" i="1"/>
  <c r="L38" i="1"/>
  <c r="K38" i="1"/>
  <c r="J38" i="1"/>
  <c r="I38" i="1"/>
  <c r="H38" i="1"/>
  <c r="L37" i="1"/>
  <c r="K37" i="1"/>
  <c r="J37" i="1"/>
  <c r="I37" i="1"/>
  <c r="H37" i="1"/>
  <c r="L36" i="1"/>
  <c r="K36" i="1"/>
  <c r="J36" i="1"/>
  <c r="I36" i="1"/>
  <c r="H36" i="1"/>
  <c r="L35" i="1"/>
  <c r="K35" i="1"/>
  <c r="J35" i="1"/>
  <c r="I35" i="1"/>
  <c r="H35" i="1"/>
  <c r="L34" i="1"/>
  <c r="K34" i="1"/>
  <c r="J34" i="1"/>
  <c r="I34" i="1"/>
  <c r="H34" i="1"/>
  <c r="L33" i="1"/>
  <c r="K33" i="1"/>
  <c r="J33" i="1"/>
  <c r="I33" i="1"/>
  <c r="H33" i="1"/>
  <c r="L32" i="1"/>
  <c r="K32" i="1"/>
  <c r="J32" i="1"/>
  <c r="I32" i="1"/>
  <c r="H32" i="1"/>
  <c r="L31" i="1"/>
  <c r="K31" i="1"/>
  <c r="J31" i="1"/>
  <c r="I31" i="1"/>
  <c r="H31" i="1"/>
  <c r="L30" i="1"/>
  <c r="K30" i="1"/>
  <c r="J30" i="1"/>
  <c r="I30" i="1"/>
  <c r="H30" i="1"/>
  <c r="L29" i="1"/>
  <c r="K29" i="1"/>
  <c r="J29" i="1"/>
  <c r="I29" i="1"/>
  <c r="H29" i="1"/>
  <c r="L28" i="1"/>
  <c r="K28" i="1"/>
  <c r="J28" i="1"/>
  <c r="I28" i="1"/>
  <c r="H28" i="1"/>
  <c r="L27" i="1"/>
  <c r="K27" i="1"/>
  <c r="J27" i="1"/>
  <c r="I27" i="1"/>
  <c r="H27" i="1"/>
  <c r="L26" i="1"/>
  <c r="K26" i="1"/>
  <c r="J26" i="1"/>
  <c r="I26" i="1"/>
  <c r="H26" i="1"/>
  <c r="L25" i="1"/>
  <c r="K25" i="1"/>
  <c r="J25" i="1"/>
  <c r="I25" i="1"/>
  <c r="H25" i="1"/>
  <c r="L24" i="1"/>
  <c r="K24" i="1"/>
  <c r="J24" i="1"/>
  <c r="I24" i="1"/>
  <c r="H24" i="1"/>
  <c r="L23" i="1"/>
  <c r="K23" i="1"/>
  <c r="J23" i="1"/>
  <c r="I23" i="1"/>
  <c r="H23" i="1"/>
  <c r="L22" i="1"/>
  <c r="K22" i="1"/>
  <c r="J22" i="1"/>
  <c r="I22" i="1"/>
  <c r="H22" i="1"/>
  <c r="L21" i="1"/>
  <c r="K21" i="1"/>
  <c r="J21" i="1"/>
  <c r="I21" i="1"/>
  <c r="H21" i="1"/>
  <c r="L20" i="1"/>
  <c r="K20" i="1"/>
  <c r="J20" i="1"/>
  <c r="I20" i="1"/>
  <c r="H20" i="1"/>
  <c r="L19" i="1"/>
  <c r="K19" i="1"/>
  <c r="J19" i="1"/>
  <c r="I19" i="1"/>
  <c r="H19" i="1"/>
  <c r="L18" i="1"/>
  <c r="K18" i="1"/>
  <c r="J18" i="1"/>
  <c r="I18" i="1"/>
  <c r="H18" i="1"/>
  <c r="L17" i="1"/>
  <c r="K17" i="1"/>
  <c r="J17" i="1"/>
  <c r="I17" i="1"/>
  <c r="H17" i="1"/>
  <c r="L16" i="1"/>
  <c r="K16" i="1"/>
  <c r="J16" i="1"/>
  <c r="I16" i="1"/>
  <c r="H16" i="1"/>
  <c r="L15" i="1"/>
  <c r="K15" i="1"/>
  <c r="J15" i="1"/>
  <c r="I15" i="1"/>
  <c r="H15" i="1"/>
  <c r="L14" i="1"/>
  <c r="K14" i="1"/>
  <c r="J14" i="1"/>
  <c r="I14" i="1"/>
  <c r="L12" i="1"/>
  <c r="L11" i="1"/>
  <c r="J11" i="1"/>
  <c r="I11" i="1"/>
  <c r="L10" i="1"/>
  <c r="K10" i="1"/>
  <c r="I10" i="1"/>
  <c r="L75" i="1"/>
  <c r="K75" i="1"/>
  <c r="J75" i="1"/>
  <c r="I75" i="1"/>
  <c r="H75" i="1"/>
  <c r="L84" i="1"/>
  <c r="K84" i="1"/>
  <c r="J84" i="1"/>
  <c r="I84" i="1"/>
  <c r="H84" i="1"/>
  <c r="L83" i="1"/>
  <c r="K83" i="1"/>
  <c r="J83" i="1"/>
  <c r="I83" i="1"/>
  <c r="H83" i="1"/>
  <c r="L82" i="1"/>
  <c r="K82" i="1"/>
  <c r="J82" i="1"/>
  <c r="I82" i="1"/>
  <c r="H82" i="1"/>
  <c r="L81" i="1"/>
  <c r="K81" i="1"/>
  <c r="J81" i="1"/>
  <c r="I81" i="1"/>
  <c r="H81" i="1"/>
  <c r="L80" i="1"/>
  <c r="K80" i="1"/>
  <c r="J80" i="1"/>
  <c r="I80" i="1"/>
  <c r="H80" i="1"/>
  <c r="L79" i="1"/>
  <c r="K79" i="1"/>
  <c r="J79" i="1"/>
  <c r="I79" i="1"/>
  <c r="H79" i="1"/>
  <c r="L78" i="1"/>
  <c r="K78" i="1"/>
  <c r="J78" i="1"/>
  <c r="I78" i="1"/>
  <c r="H78" i="1"/>
  <c r="L77" i="1"/>
  <c r="K77" i="1"/>
  <c r="J77" i="1"/>
  <c r="I77" i="1"/>
  <c r="H77" i="1"/>
  <c r="L76" i="1"/>
  <c r="K76" i="1"/>
  <c r="J76" i="1"/>
  <c r="I76" i="1"/>
  <c r="H76" i="1"/>
  <c r="L216" i="1"/>
  <c r="L211" i="1"/>
  <c r="I201" i="1" l="1"/>
  <c r="J201" i="1"/>
  <c r="K201" i="1"/>
  <c r="L201" i="1"/>
  <c r="H201" i="1"/>
  <c r="F211" i="1"/>
  <c r="F214" i="1"/>
  <c r="F213" i="1"/>
  <c r="O35" i="1"/>
  <c r="O43" i="1"/>
  <c r="O57" i="1"/>
  <c r="O61" i="1"/>
  <c r="O24" i="1"/>
  <c r="O28" i="1"/>
  <c r="O32" i="1"/>
  <c r="O34" i="1"/>
  <c r="O36" i="1"/>
  <c r="O38" i="1"/>
  <c r="O42" i="1"/>
  <c r="O44" i="1"/>
  <c r="O51" i="1"/>
  <c r="O53" i="1"/>
  <c r="O56" i="1"/>
  <c r="O60" i="1"/>
  <c r="O63" i="1"/>
  <c r="O9" i="1"/>
  <c r="O67" i="1"/>
  <c r="O71" i="1"/>
  <c r="O73" i="1"/>
  <c r="O19" i="1"/>
  <c r="O25" i="1"/>
  <c r="O29" i="1"/>
  <c r="O37" i="1"/>
  <c r="O41" i="1"/>
  <c r="O45" i="1"/>
  <c r="O52" i="1"/>
  <c r="O55" i="1"/>
  <c r="O58" i="1"/>
  <c r="O59" i="1"/>
  <c r="O64" i="1"/>
  <c r="O66" i="1"/>
  <c r="O70" i="1"/>
  <c r="O72" i="1"/>
  <c r="O74" i="1"/>
  <c r="O13" i="1"/>
  <c r="O76" i="1"/>
  <c r="O11" i="1"/>
  <c r="O15" i="1"/>
  <c r="O21" i="1"/>
  <c r="O22" i="1"/>
  <c r="O27" i="1"/>
  <c r="O31" i="1"/>
  <c r="O50" i="1"/>
  <c r="O54" i="1"/>
  <c r="O62" i="1"/>
  <c r="O65" i="1"/>
  <c r="O77" i="1"/>
  <c r="O14" i="1"/>
  <c r="O16" i="1"/>
  <c r="O39" i="1"/>
  <c r="O75" i="1"/>
  <c r="O17" i="1"/>
  <c r="O18" i="1"/>
  <c r="O23" i="1"/>
  <c r="O26" i="1"/>
  <c r="O30" i="1"/>
  <c r="O40" i="1"/>
  <c r="O47" i="1"/>
  <c r="O49" i="1"/>
  <c r="O46" i="1"/>
  <c r="O85" i="1"/>
  <c r="O10" i="1"/>
  <c r="O78" i="1"/>
  <c r="O80" i="1"/>
  <c r="O68" i="1"/>
  <c r="O86" i="1"/>
  <c r="O88" i="1"/>
  <c r="O82" i="1"/>
  <c r="O84" i="1"/>
  <c r="O33" i="1"/>
  <c r="O87" i="1"/>
  <c r="O79" i="1"/>
  <c r="O81" i="1"/>
  <c r="O83" i="1"/>
  <c r="O12" i="1"/>
  <c r="O20" i="1"/>
  <c r="O69" i="1"/>
  <c r="O48" i="1"/>
  <c r="O201" i="1" l="1"/>
  <c r="F215" i="1"/>
  <c r="F216" i="1" s="1"/>
  <c r="K203" i="1"/>
  <c r="F210" i="1"/>
  <c r="F10" i="6"/>
  <c r="E10" i="6"/>
  <c r="E14" i="6" s="1"/>
  <c r="G10" i="6"/>
  <c r="G14" i="6" l="1"/>
  <c r="F14" i="6"/>
  <c r="F209" i="1"/>
  <c r="F208" i="1"/>
  <c r="F219" i="1"/>
  <c r="H14" i="6" l="1"/>
  <c r="B1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rtavarez</author>
  </authors>
  <commentList>
    <comment ref="K9" authorId="0" shapeId="0" xr:uid="{00000000-0006-0000-0000-000001000000}">
      <text>
        <r>
          <rPr>
            <sz val="9"/>
            <color indexed="81"/>
            <rFont val="Tahoma"/>
            <family val="2"/>
          </rPr>
          <t>tope salarial
seguro familiar de salud
134,820 x 3.04% = 4,098.52</t>
        </r>
      </text>
    </comment>
    <comment ref="L9" authorId="0" shapeId="0" xr:uid="{00000000-0006-0000-0000-000002000000}">
      <text>
        <r>
          <rPr>
            <sz val="9"/>
            <color indexed="81"/>
            <rFont val="Tahoma"/>
            <family val="2"/>
          </rPr>
          <t>tope salarial
seguro familiar de salud
134,820 x 9.09% = 9,558.74</t>
        </r>
      </text>
    </comment>
  </commentList>
</comments>
</file>

<file path=xl/sharedStrings.xml><?xml version="1.0" encoding="utf-8"?>
<sst xmlns="http://schemas.openxmlformats.org/spreadsheetml/2006/main" count="642" uniqueCount="579">
  <si>
    <t>Vigilante</t>
  </si>
  <si>
    <t>INSTITUTO PARA EL DESARROLLO DEL SUROESTE (INDESUR)</t>
  </si>
  <si>
    <t>Calle Feliciano Martínez Esquina José Leger, El Prado, Azua, República Dominicana</t>
  </si>
  <si>
    <t>NOMBRE</t>
  </si>
  <si>
    <t>Cedula</t>
  </si>
  <si>
    <t>Cargo</t>
  </si>
  <si>
    <t>Sueldo Bruto</t>
  </si>
  <si>
    <t>I S R</t>
  </si>
  <si>
    <t>INAVI</t>
  </si>
  <si>
    <t>Aporte al S.R.L. Patrono</t>
  </si>
  <si>
    <t>Aporte S.F.S Empleados</t>
  </si>
  <si>
    <t>Aporte S.F.S Patrono</t>
  </si>
  <si>
    <t>C x C</t>
  </si>
  <si>
    <t>SUELDO NETO</t>
  </si>
  <si>
    <t>No.</t>
  </si>
  <si>
    <t>Director Ejecutivo</t>
  </si>
  <si>
    <t>Sub-Director</t>
  </si>
  <si>
    <t>Luis Analdo Olivo</t>
  </si>
  <si>
    <t>001-0006426-0</t>
  </si>
  <si>
    <t>Enc. Planificacion</t>
  </si>
  <si>
    <t>Chofer</t>
  </si>
  <si>
    <t>Promotor</t>
  </si>
  <si>
    <t>Promotora</t>
  </si>
  <si>
    <t>Mensajero</t>
  </si>
  <si>
    <t>Guardian Nocturno</t>
  </si>
  <si>
    <t>Guardian Matutino</t>
  </si>
  <si>
    <t>Margarita Mejia</t>
  </si>
  <si>
    <t>010-0015793-1</t>
  </si>
  <si>
    <t>Conserje</t>
  </si>
  <si>
    <t>Mercedes Mejia</t>
  </si>
  <si>
    <t>010-0018225-1</t>
  </si>
  <si>
    <t>Obrero</t>
  </si>
  <si>
    <t>Impuesto Sobre la Renta (ISR)</t>
  </si>
  <si>
    <t>SEGURIDAD SOCIAL</t>
  </si>
  <si>
    <t xml:space="preserve">INAVI  :   </t>
  </si>
  <si>
    <t>Aporte del a trabajador</t>
  </si>
  <si>
    <t>Aporte del patrono</t>
  </si>
  <si>
    <t>Aporte del empleados al Seguro F de Salud</t>
  </si>
  <si>
    <t>Total============&gt;</t>
  </si>
  <si>
    <t xml:space="preserve">Aporte del patrono </t>
  </si>
  <si>
    <t>Aporte del Patrono al  Seguro Riesgo Laboral</t>
  </si>
  <si>
    <t>SEGURO FAMILIAR DE SALUD</t>
  </si>
  <si>
    <t>Aporte del trabajador</t>
  </si>
  <si>
    <t>Constribucion a la Seguridad Social===&gt;</t>
  </si>
  <si>
    <t>Total===========&gt;</t>
  </si>
  <si>
    <t xml:space="preserve">Descuento COOP-ADEPE </t>
  </si>
  <si>
    <t>Prestamo de INDESUR</t>
  </si>
  <si>
    <t>Vivero</t>
  </si>
  <si>
    <t>Victor Matos Carrasco</t>
  </si>
  <si>
    <t>018-0016623-1</t>
  </si>
  <si>
    <t>Contadora</t>
  </si>
  <si>
    <t>TOTAL  $RD=================================&gt;</t>
  </si>
  <si>
    <t>Descuento Dep.Adiccionales</t>
  </si>
  <si>
    <t>Antonio Trinidad Ferreras</t>
  </si>
  <si>
    <t>010-0016369-9</t>
  </si>
  <si>
    <t>Felix Manuel Beltre Diaz</t>
  </si>
  <si>
    <t>010-0005285-0</t>
  </si>
  <si>
    <t>R. LABORAL</t>
  </si>
  <si>
    <t>P.PENSIONES</t>
  </si>
  <si>
    <t>S.F.SALUD</t>
  </si>
  <si>
    <t>sueldo</t>
  </si>
  <si>
    <t>bruto</t>
  </si>
  <si>
    <t>RESUMEN RETENCIONES SEGURIDAD SOCIAL</t>
  </si>
  <si>
    <t>Fernando Hernan Ferreras Perez</t>
  </si>
  <si>
    <t>027-0016088-6</t>
  </si>
  <si>
    <t>Agronomo-Manejo de Viveros</t>
  </si>
  <si>
    <t>Angel Isidro Matos</t>
  </si>
  <si>
    <t>010-0015708-9</t>
  </si>
  <si>
    <t>William Rafael Perez</t>
  </si>
  <si>
    <t>010-0008695-7</t>
  </si>
  <si>
    <t>Santiago Carvajal Sena</t>
  </si>
  <si>
    <t>001-1629402-6</t>
  </si>
  <si>
    <t>Inspector(a) CEED Postrer Rio</t>
  </si>
  <si>
    <t>Abraham Medina Carvajal</t>
  </si>
  <si>
    <t>099-0003748-3</t>
  </si>
  <si>
    <t>Aux. Almacen CEED Postrer Rio</t>
  </si>
  <si>
    <t>Santa Rocita Ferreras Segura</t>
  </si>
  <si>
    <t>099-0003072-8</t>
  </si>
  <si>
    <t>Sec. CEED Postrer Rio</t>
  </si>
  <si>
    <t>Ermit Jenifer Carvajal Batista</t>
  </si>
  <si>
    <t>402-2096543-4</t>
  </si>
  <si>
    <t>Aux. Caja CEED Postrer Rio</t>
  </si>
  <si>
    <t>Francisco Cuevas Montero</t>
  </si>
  <si>
    <t>001-0643864-1</t>
  </si>
  <si>
    <t>Dir. Cocina CEED Postrer Rio</t>
  </si>
  <si>
    <t>Ronal Tapia Rivas</t>
  </si>
  <si>
    <t>099-0004168-3</t>
  </si>
  <si>
    <t>Ayte. Cocina CEED Postrer Rio</t>
  </si>
  <si>
    <t>Braulio Mendez Montero</t>
  </si>
  <si>
    <t>402-3547863-9</t>
  </si>
  <si>
    <t>Jose Manuel Tapia Medina</t>
  </si>
  <si>
    <t>402-2364170-1</t>
  </si>
  <si>
    <t>Leonarda Sena Mendez</t>
  </si>
  <si>
    <t>099-0002456-4</t>
  </si>
  <si>
    <t>Conserje CEED Postrer Rio</t>
  </si>
  <si>
    <t>Yanneli Novas Carvajal</t>
  </si>
  <si>
    <t>022-0033303-3</t>
  </si>
  <si>
    <t>Orgito Santana Cuevas</t>
  </si>
  <si>
    <t>099-0003616-2</t>
  </si>
  <si>
    <t>Sup. Choferes CEED Postrer Rio</t>
  </si>
  <si>
    <t>Matilde Herasme Encarnacion</t>
  </si>
  <si>
    <t>099-0001022-5</t>
  </si>
  <si>
    <t>Encargado(a) CEED DM Guayabal</t>
  </si>
  <si>
    <t>Ramon Casanova de Oleo</t>
  </si>
  <si>
    <t>099-0002003-4</t>
  </si>
  <si>
    <t>Inspector(a) CEED DM Guayabal</t>
  </si>
  <si>
    <t>Hilario Medina Carvajal</t>
  </si>
  <si>
    <t>099-0001049-8</t>
  </si>
  <si>
    <t>Aux. Almacen CEED DM Guayabal</t>
  </si>
  <si>
    <t>Rossi Batista</t>
  </si>
  <si>
    <t>099-0004525-4</t>
  </si>
  <si>
    <t>Sec. CEED DM Guayabal</t>
  </si>
  <si>
    <t>Nelly Selanny Duran Ferreras</t>
  </si>
  <si>
    <t>223-0130165-5</t>
  </si>
  <si>
    <t>Cajera CEED DM Guayabal</t>
  </si>
  <si>
    <t>Mirkiedes Montero Duval</t>
  </si>
  <si>
    <t>099-0003637-8</t>
  </si>
  <si>
    <t>Aux. Caja CEED DM Guayabal</t>
  </si>
  <si>
    <t>Wilquin Adames Perez</t>
  </si>
  <si>
    <t>099-0000876-5</t>
  </si>
  <si>
    <t>Dir. Cocina CEED DM Guayabal</t>
  </si>
  <si>
    <t>Berta Montero</t>
  </si>
  <si>
    <t>099-0004216-0</t>
  </si>
  <si>
    <t>Aux. Cocina CEED DM Guayabal</t>
  </si>
  <si>
    <t>Miguel Perez</t>
  </si>
  <si>
    <t>099-0001133-0</t>
  </si>
  <si>
    <t>Flordalis Cuevas Peña</t>
  </si>
  <si>
    <t>018-0068166-8</t>
  </si>
  <si>
    <t>Ayte. Cocina CEED DM Guayabal</t>
  </si>
  <si>
    <t>Sasmelin Mendez Ferreras</t>
  </si>
  <si>
    <t>099-0004183-2</t>
  </si>
  <si>
    <t>Maria Altagracia Disla Jimenez</t>
  </si>
  <si>
    <t>099-0000948-2</t>
  </si>
  <si>
    <t>Rolando Ferrera  Sena</t>
  </si>
  <si>
    <t>001-0374529-5</t>
  </si>
  <si>
    <t>Seguridad CEED DM Guayabal</t>
  </si>
  <si>
    <t>Liliber Perez Ferreras</t>
  </si>
  <si>
    <t>099-0004669-0</t>
  </si>
  <si>
    <t>Conserje CEED DM Guayabal</t>
  </si>
  <si>
    <t>Ana Bernice Corniell Ferreras</t>
  </si>
  <si>
    <t>099-0004335-8</t>
  </si>
  <si>
    <t>Cajera CEED DM El Limon</t>
  </si>
  <si>
    <t>Nerys Yesenia de la Cruz Matos</t>
  </si>
  <si>
    <t>077-0006505-0</t>
  </si>
  <si>
    <t>Aux. Caja CEED DM El Limon</t>
  </si>
  <si>
    <t>Ariel Nicanor Segura Perez</t>
  </si>
  <si>
    <t>020-0013702-2</t>
  </si>
  <si>
    <t>Dir. Cocina CEED DM El Limon</t>
  </si>
  <si>
    <t>Claudina Jose</t>
  </si>
  <si>
    <t>077-0002526-0</t>
  </si>
  <si>
    <t>Aux. Cocina CEED DM El Limon</t>
  </si>
  <si>
    <t>Ayte. Cocina CEED DM El Limon</t>
  </si>
  <si>
    <t>Mirqueye Elba Sebastiana Perez</t>
  </si>
  <si>
    <t>077-0002318-2</t>
  </si>
  <si>
    <t>Ana Emilia Perez Perez</t>
  </si>
  <si>
    <t>077-0002364-6</t>
  </si>
  <si>
    <t>Milciades Jose Guzman</t>
  </si>
  <si>
    <t>402-2178074-1</t>
  </si>
  <si>
    <t>Seguridad CEED DM El Limon</t>
  </si>
  <si>
    <t>Reimer Feliz Rosario</t>
  </si>
  <si>
    <t>402-2789346-4</t>
  </si>
  <si>
    <t>Conserje CEED DM El Limon</t>
  </si>
  <si>
    <t>Fiordalisa Novas Montero</t>
  </si>
  <si>
    <t>018-0057290-9</t>
  </si>
  <si>
    <t>Onesimo Novas Montero</t>
  </si>
  <si>
    <t>018-0065112-5</t>
  </si>
  <si>
    <t>Petra Rivas Sierra</t>
  </si>
  <si>
    <t>099-0001544-8</t>
  </si>
  <si>
    <t>Dorca Rafaelina Ramirez</t>
  </si>
  <si>
    <t>402-2244686-2</t>
  </si>
  <si>
    <t>Ancelys Arisleidy Tavera Diaz</t>
  </si>
  <si>
    <t>010-0106316-1</t>
  </si>
  <si>
    <t>Pedro Julio de Leon Beltre</t>
  </si>
  <si>
    <t>010-0096565-5</t>
  </si>
  <si>
    <t>Mecanico</t>
  </si>
  <si>
    <t>Yenny Estefani Agramonte Diaz</t>
  </si>
  <si>
    <t>Recepcionista Vespertina</t>
  </si>
  <si>
    <t>Portero</t>
  </si>
  <si>
    <t>Amelio Jonas Veloz Acevedo</t>
  </si>
  <si>
    <t>402-3853527-8</t>
  </si>
  <si>
    <t>Aux. Almacen</t>
  </si>
  <si>
    <t>Aux. Oficina</t>
  </si>
  <si>
    <t>010-0106357-5</t>
  </si>
  <si>
    <t>Danelio Baez</t>
  </si>
  <si>
    <t>010-0008297-2</t>
  </si>
  <si>
    <t>Esther Noemi Ramirez Victoriano</t>
  </si>
  <si>
    <t>010-0108031-4</t>
  </si>
  <si>
    <t>Yudenny Gregorina Ramirez Mancebo</t>
  </si>
  <si>
    <t>402-3538775-6</t>
  </si>
  <si>
    <t>Promotor Azua</t>
  </si>
  <si>
    <t>Guillermo del Rosario Casado Abreu</t>
  </si>
  <si>
    <t>010-0007355-9</t>
  </si>
  <si>
    <t>Luis Ernesto Segura Urbaez</t>
  </si>
  <si>
    <t>Gorkky Antonio Fernandez Valdez</t>
  </si>
  <si>
    <t>001-0177288-7</t>
  </si>
  <si>
    <t>Enc. Oficina San Juan</t>
  </si>
  <si>
    <t>Morayma Concepcion Espinosa</t>
  </si>
  <si>
    <t>011-0045493-1</t>
  </si>
  <si>
    <t>Edward Kennedy de los Santos</t>
  </si>
  <si>
    <t>012-0109509-6</t>
  </si>
  <si>
    <t>Mary Esther Montero Valenzuela</t>
  </si>
  <si>
    <t>012-0048317-8</t>
  </si>
  <si>
    <t>Julio Pena de Leon</t>
  </si>
  <si>
    <t>012-0086886-5</t>
  </si>
  <si>
    <t>010-0117826-6</t>
  </si>
  <si>
    <t>Judith Josefina Ramirez</t>
  </si>
  <si>
    <t>010-0108398-7</t>
  </si>
  <si>
    <t>Ilian Ivan Ramirez Cuevas</t>
  </si>
  <si>
    <t>Jose Joaquin Baez</t>
  </si>
  <si>
    <t>010-0010825-6</t>
  </si>
  <si>
    <t>Olga Maria Herrera L.</t>
  </si>
  <si>
    <t>012-0052414-6</t>
  </si>
  <si>
    <t>Arcadio del Rosario</t>
  </si>
  <si>
    <t>012-0042931-2</t>
  </si>
  <si>
    <t>Rubis Liliana Matos Guzman</t>
  </si>
  <si>
    <t>077-0006003-6</t>
  </si>
  <si>
    <t>Yulissa Josefina Perez</t>
  </si>
  <si>
    <t>010-0100326-6</t>
  </si>
  <si>
    <t xml:space="preserve">Yisel Vergal Carrasco </t>
  </si>
  <si>
    <t>010-0087710-8</t>
  </si>
  <si>
    <t>Sec. Dpto.Proyecto Azua</t>
  </si>
  <si>
    <t>Milciades Mejia</t>
  </si>
  <si>
    <t>010-0029446-0</t>
  </si>
  <si>
    <t>Manuel Ydelfonso Duval Rincon</t>
  </si>
  <si>
    <t>028-0062789-1</t>
  </si>
  <si>
    <t>Enc.Ofic.Postrer Rio</t>
  </si>
  <si>
    <t>Luis Ernesto Mancebo</t>
  </si>
  <si>
    <t>106-0005060-2</t>
  </si>
  <si>
    <t>Rosa Margarita Reyes</t>
  </si>
  <si>
    <t>010-0047447-6</t>
  </si>
  <si>
    <t>Brigida Rivas Diaz</t>
  </si>
  <si>
    <t>099-0003372-2</t>
  </si>
  <si>
    <t>Aux. Cocina CE-Postrer Rio</t>
  </si>
  <si>
    <t>Felicita Rafaela Medrano</t>
  </si>
  <si>
    <t>010-0017022-3</t>
  </si>
  <si>
    <t>para mayo hay que reportar a los siguientes empleados</t>
  </si>
  <si>
    <t>Obrero de Brigada-Cristobal</t>
  </si>
  <si>
    <t>Lorgia Sierra</t>
  </si>
  <si>
    <t>099-0000410-3</t>
  </si>
  <si>
    <t>Supervisora CE-Postre rio</t>
  </si>
  <si>
    <t xml:space="preserve">Freylin Sanchez Jimenez </t>
  </si>
  <si>
    <t>402-3805086-4</t>
  </si>
  <si>
    <t>Maximo para SFS</t>
  </si>
  <si>
    <t>Enc. RRHH</t>
  </si>
  <si>
    <t>Aporte Seguro Social para Patrono</t>
  </si>
  <si>
    <t>Aporte Administradora de Fondo de Pensiones</t>
  </si>
  <si>
    <t>Aporte Administradora De Fondo de Pensiones</t>
  </si>
  <si>
    <t xml:space="preserve">                           Multas</t>
  </si>
  <si>
    <t>Aporte del Patrono al  Seguro Familiar de  Salud</t>
  </si>
  <si>
    <t>Mirla Yasira Medrano Gonzalez De Perez</t>
  </si>
  <si>
    <t>020-0001936-0</t>
  </si>
  <si>
    <t>Sec. CEED-Duverge</t>
  </si>
  <si>
    <t>2.1.5.3</t>
  </si>
  <si>
    <t>2.1.5.2</t>
  </si>
  <si>
    <t>2.1.5.1</t>
  </si>
  <si>
    <t>Clemente Garo Matos</t>
  </si>
  <si>
    <t>021-0002529-9</t>
  </si>
  <si>
    <t>Seguridad CEED Enriquillo</t>
  </si>
  <si>
    <t>Antony Ramon Luna</t>
  </si>
  <si>
    <t>135-0001840-6</t>
  </si>
  <si>
    <t>Obrero de Vivero Hatillo Azua</t>
  </si>
  <si>
    <t>Martha Altagracia Cuevas Piron de Novas</t>
  </si>
  <si>
    <t>077-0002429-5</t>
  </si>
  <si>
    <t>Aux. Almacen CEED el Limon</t>
  </si>
  <si>
    <t>020-0005958-0</t>
  </si>
  <si>
    <t>Obrero de Vivero las Charcas</t>
  </si>
  <si>
    <t>Maridalia Espinoza Carrasco</t>
  </si>
  <si>
    <t>114-0000394-0</t>
  </si>
  <si>
    <t>secretaria CEED- la Colonia</t>
  </si>
  <si>
    <t>Luis Eliser Matos Melo</t>
  </si>
  <si>
    <t>001-1906225-5</t>
  </si>
  <si>
    <t>Rogerl David Severino Gonzalez</t>
  </si>
  <si>
    <t>402-4564157-2</t>
  </si>
  <si>
    <t>ADICIONALES</t>
  </si>
  <si>
    <t>FIJO</t>
  </si>
  <si>
    <t>Valerio Rubio</t>
  </si>
  <si>
    <t>020-0006177-6</t>
  </si>
  <si>
    <t>Promotor Municipal-Cristobal</t>
  </si>
  <si>
    <t>Mayra Felicita Medrano Guzman de Feliz</t>
  </si>
  <si>
    <t>020-0008961-1</t>
  </si>
  <si>
    <t>Seguridad Cocina CEED- Vengan a Ver</t>
  </si>
  <si>
    <t>Eusebia Altagracia Perez</t>
  </si>
  <si>
    <t>020-0006983-7</t>
  </si>
  <si>
    <t>Auxiliar Cocina CEED- Vengan a Ver</t>
  </si>
  <si>
    <t>Sandra Maria Volquez</t>
  </si>
  <si>
    <t>020-0006741-9</t>
  </si>
  <si>
    <t>Cajera CEED- Vengan a Ver</t>
  </si>
  <si>
    <t xml:space="preserve">Santa Clidia Castillo Perez </t>
  </si>
  <si>
    <t>020-0013855-8</t>
  </si>
  <si>
    <t>Ayte. Cocina CEED- Vengan a Ver</t>
  </si>
  <si>
    <t>Darianyer Novas Florian</t>
  </si>
  <si>
    <t>077-0007281-7</t>
  </si>
  <si>
    <t>Obrero de Vivero- Boca de Cachon</t>
  </si>
  <si>
    <t>Alejandrina Medina Sena</t>
  </si>
  <si>
    <t>099-0003428-2</t>
  </si>
  <si>
    <t>Enc. CEED-Postrer Rio</t>
  </si>
  <si>
    <t>402-0886606-7</t>
  </si>
  <si>
    <t>Brigada-UTEPDA</t>
  </si>
  <si>
    <t>Irianny Gonzalez Peña</t>
  </si>
  <si>
    <t>128-0000970-1</t>
  </si>
  <si>
    <t>Egal Batista Ogando</t>
  </si>
  <si>
    <t>099-0003730-1</t>
  </si>
  <si>
    <t>Chofer de camion</t>
  </si>
  <si>
    <t>Fatima Edili Cesarina Guzman Gonzalez</t>
  </si>
  <si>
    <t>402-3372709-4</t>
  </si>
  <si>
    <t>Victor Rafael Matos Melo</t>
  </si>
  <si>
    <t>010-0090704-6</t>
  </si>
  <si>
    <t>Aux. Administrativa</t>
  </si>
  <si>
    <t>FIJOS</t>
  </si>
  <si>
    <t xml:space="preserve">Teléfonos (809) 521-3680 </t>
  </si>
  <si>
    <t>Esther Mendez Benitez</t>
  </si>
  <si>
    <t>022-0007200-3</t>
  </si>
  <si>
    <t>Noel Octavio  Suberví Nin</t>
  </si>
  <si>
    <t>018-0050079-3</t>
  </si>
  <si>
    <t>402-10407988-3</t>
  </si>
  <si>
    <t xml:space="preserve">CONSERJE </t>
  </si>
  <si>
    <t>Dr. Noel Octavio Suberví Nin</t>
  </si>
  <si>
    <t>Nicol Maria Marte Mancebo</t>
  </si>
  <si>
    <t>Jose Luis Garrido Pineda</t>
  </si>
  <si>
    <t>010-0016974-6</t>
  </si>
  <si>
    <t>Francia Nelia Calderon Pujols</t>
  </si>
  <si>
    <t>010-0057990-2</t>
  </si>
  <si>
    <t>Diora Adolfa Matos Sanchez</t>
  </si>
  <si>
    <t>091-0005325-6</t>
  </si>
  <si>
    <t>Miledys Herrera Medina</t>
  </si>
  <si>
    <t>080-0000726-3</t>
  </si>
  <si>
    <t>Mayra Josefina Diaz De Oviedo</t>
  </si>
  <si>
    <t>Rosa Deyanira Gonzalez Ovando</t>
  </si>
  <si>
    <t xml:space="preserve">Jorge Charin Feliz Pimentel </t>
  </si>
  <si>
    <t>Isamar Lopez Jose</t>
  </si>
  <si>
    <t>Lelin Lopez De Garcia</t>
  </si>
  <si>
    <t>Juan Francisco Gomez Bello</t>
  </si>
  <si>
    <t>Lisbeth Nataly Batista Guevara</t>
  </si>
  <si>
    <t>Nicolas Antonio Ramirez Mendez</t>
  </si>
  <si>
    <t>Jorge Francisco De La Cruz Medrano</t>
  </si>
  <si>
    <t>Stephanie Cristina Medrano Peña</t>
  </si>
  <si>
    <t>Newton Sanchez Pedroso</t>
  </si>
  <si>
    <t>Johan Arturo Mendez Castillo</t>
  </si>
  <si>
    <t>Fiol Danilsa Matos Espinosa</t>
  </si>
  <si>
    <t>David Alberto Feliz Matos</t>
  </si>
  <si>
    <t>010-0092233-4</t>
  </si>
  <si>
    <t>402-2034364-0</t>
  </si>
  <si>
    <t>402-3217651-7</t>
  </si>
  <si>
    <t>018-0025404-5</t>
  </si>
  <si>
    <t>018-00511382-0</t>
  </si>
  <si>
    <t>402-3010329-9</t>
  </si>
  <si>
    <t>010-0026212-9</t>
  </si>
  <si>
    <t>402-2143602-1</t>
  </si>
  <si>
    <t>402-3039746-1</t>
  </si>
  <si>
    <t>402-3048317-0</t>
  </si>
  <si>
    <t>402-2315593-4</t>
  </si>
  <si>
    <t>402-3517381-8</t>
  </si>
  <si>
    <t>402-1483779-7</t>
  </si>
  <si>
    <t>SECRETARIA EJECUTIVA</t>
  </si>
  <si>
    <t>OBRERA DE BRIGADA</t>
  </si>
  <si>
    <t>OBRERO DE BRIGADA</t>
  </si>
  <si>
    <t>SUPERVISOR</t>
  </si>
  <si>
    <t>AUX. DEP INGENIERIA</t>
  </si>
  <si>
    <t>PROMOTOR</t>
  </si>
  <si>
    <t>OBRERO DE BRIGADA-BARAHONA</t>
  </si>
  <si>
    <t>CHOFER II</t>
  </si>
  <si>
    <t>MOISES RADHAMES PEREZ MENDEZ</t>
  </si>
  <si>
    <t>Juan Rafael Castillo Perez</t>
  </si>
  <si>
    <t>Noel Elias Motas Boges</t>
  </si>
  <si>
    <t>Edelmiro Benitez Feliz</t>
  </si>
  <si>
    <t>Miguel Eduardo Alcantara Perez</t>
  </si>
  <si>
    <t>Roberto Antonio Ramirez Moreta</t>
  </si>
  <si>
    <t>Patricia Lucia Terrero</t>
  </si>
  <si>
    <t>Raquel Valentin Feliz</t>
  </si>
  <si>
    <t>William Ferreras De La Cruz</t>
  </si>
  <si>
    <t>Yaneisis Ysabel Feliz Feliz</t>
  </si>
  <si>
    <t>Ramon Urbaez De Leon</t>
  </si>
  <si>
    <t>018-0074398-9</t>
  </si>
  <si>
    <t>402-1035576-0</t>
  </si>
  <si>
    <t>018-0078195-5</t>
  </si>
  <si>
    <t>018-0081665-2</t>
  </si>
  <si>
    <t>018-0043934-9</t>
  </si>
  <si>
    <t>018-0057599-3</t>
  </si>
  <si>
    <t>018-0030270-3</t>
  </si>
  <si>
    <t>018-0048475-8</t>
  </si>
  <si>
    <t>111-0000709-2</t>
  </si>
  <si>
    <t>018-0056043-3</t>
  </si>
  <si>
    <t>018-0044126-1</t>
  </si>
  <si>
    <t>AUX. BRIGADA-BARAHONA</t>
  </si>
  <si>
    <t>SUPERVISOR- BARAHONA</t>
  </si>
  <si>
    <t>AYUDANTE EQUIPOS PESADO</t>
  </si>
  <si>
    <t>SUPERVISOR OBRERO DE BRIGADA-BARAHONA</t>
  </si>
  <si>
    <t>CONSERJE</t>
  </si>
  <si>
    <t>Dorca Rafaelina Ramirez Lebron</t>
  </si>
  <si>
    <t>IVYS NINOSKA MIRANDA BARREIRO</t>
  </si>
  <si>
    <t>ALTAGRACIA MARIA BARREIRO PUJOLS</t>
  </si>
  <si>
    <t>JORGE ANTONIO DOTEL HEREDIA</t>
  </si>
  <si>
    <t>HENRIS OSVALDO GOMEZ</t>
  </si>
  <si>
    <t>PABLO FRANCISCO FELIZ FELIZ</t>
  </si>
  <si>
    <t>010-0117680-7</t>
  </si>
  <si>
    <t>010-0106525-7</t>
  </si>
  <si>
    <t>069-0006252-9</t>
  </si>
  <si>
    <t>080-0003697-3</t>
  </si>
  <si>
    <t>402-0919991-4</t>
  </si>
  <si>
    <t>ENC. DE PRESUPUESTO</t>
  </si>
  <si>
    <t>RESPONSABLE DE ACCESO A LA INFORMACION</t>
  </si>
  <si>
    <t>OBRERO DE BRIGADA-PARAISO</t>
  </si>
  <si>
    <t>SANEURYS GALARZA PEREZ</t>
  </si>
  <si>
    <t>MODESTO FELIZ FELIZ</t>
  </si>
  <si>
    <t>JESSIVA DAVELIS CORNIELL PEREZ</t>
  </si>
  <si>
    <t>ERVI JOSE PEREZ CAYO</t>
  </si>
  <si>
    <t>018-0034218-8</t>
  </si>
  <si>
    <t>018-0035589-1</t>
  </si>
  <si>
    <t>018-0051330-9</t>
  </si>
  <si>
    <t>402-3964477-2</t>
  </si>
  <si>
    <t>OBRERO DE BIGADA-NEIBA</t>
  </si>
  <si>
    <t>MORALE FELIZ HEREDIA</t>
  </si>
  <si>
    <t>CHARLES NATHANAEL ROA</t>
  </si>
  <si>
    <t>ANGEL BIENVENIDO BELTRE RAMIREZ</t>
  </si>
  <si>
    <t>MIGUELITO MEDINA MEDINA</t>
  </si>
  <si>
    <t>JOSUE MANUEL DOMINICI SENA</t>
  </si>
  <si>
    <t>018-0036185-7</t>
  </si>
  <si>
    <t>402-1012374-7</t>
  </si>
  <si>
    <t>402-2670061-1</t>
  </si>
  <si>
    <t>018-0075358-2</t>
  </si>
  <si>
    <t>018-0031465-8</t>
  </si>
  <si>
    <t>OBRERO DE BRIGADA -BARAHONA</t>
  </si>
  <si>
    <t>CARLOS MANUEL SOLER MONTERO</t>
  </si>
  <si>
    <t>015-0004317-7</t>
  </si>
  <si>
    <t>075-0008302-2</t>
  </si>
  <si>
    <t>OBRERO DE BRIGADA-ELIAS PIÑA</t>
  </si>
  <si>
    <t>REPRESENTANTE -ELIAS PIÑA</t>
  </si>
  <si>
    <t>BIRNA LISIS D OLEO MONTERO</t>
  </si>
  <si>
    <t>075-0008827-8</t>
  </si>
  <si>
    <t>FRANCISCO JAVIER SUERO OLIVER</t>
  </si>
  <si>
    <t>402-3037509-5</t>
  </si>
  <si>
    <t>TEC. COMUNICACIÓN</t>
  </si>
  <si>
    <t>DOMINGO MENDEZ GARCIA</t>
  </si>
  <si>
    <t>010-0018246-7</t>
  </si>
  <si>
    <t>SEGURIDAD-AZUA</t>
  </si>
  <si>
    <t>LUIS ANTONIO SANTANA</t>
  </si>
  <si>
    <t>ESMELIN FELIZ GUEVARA</t>
  </si>
  <si>
    <t>JOSE FRANCISCO LEGER RUBIO</t>
  </si>
  <si>
    <t>RAFAEL ALEXIS DUNCAN</t>
  </si>
  <si>
    <t>018-0067595-9</t>
  </si>
  <si>
    <t>001-1031843-3</t>
  </si>
  <si>
    <t>080-0003194-1</t>
  </si>
  <si>
    <t>018-0031922-8</t>
  </si>
  <si>
    <t xml:space="preserve">Obrero de Brigada </t>
  </si>
  <si>
    <t>SUPERVISOR MANTENIMIENTO</t>
  </si>
  <si>
    <t>TEC. DE CONTABILIDAD</t>
  </si>
  <si>
    <t>SERENO</t>
  </si>
  <si>
    <t>AUX.OFICINA</t>
  </si>
  <si>
    <t xml:space="preserve">OBRERO DE BRIGADA </t>
  </si>
  <si>
    <t>REPRESENTANTE</t>
  </si>
  <si>
    <t>SANTOS MARCIANO CUEVAS CUEVAS</t>
  </si>
  <si>
    <t>IRIS ALEXANDRA MENDEZ HERNANDEZ</t>
  </si>
  <si>
    <t>DAEL GUARIONEX ESTRELLA FORCHE</t>
  </si>
  <si>
    <t>WENEGER PIMENTEL PEREZ</t>
  </si>
  <si>
    <t>069-0005999-9</t>
  </si>
  <si>
    <t>069-0006718-9</t>
  </si>
  <si>
    <t>OBRERO DE VIVERO-PEDERNALES</t>
  </si>
  <si>
    <t xml:space="preserve">PASCUL ARCENIO MERAN ACOSTA </t>
  </si>
  <si>
    <t>Tesorera</t>
  </si>
  <si>
    <t>Ayudante Cocina CEED-Paraiso</t>
  </si>
  <si>
    <t>ARGELI MIGUEL MORETA SANTANA</t>
  </si>
  <si>
    <t>160-0000315-8</t>
  </si>
  <si>
    <t>AUX. ALMACEN CEED-LA CIENEGA</t>
  </si>
  <si>
    <t>CLAUDIO SUAGEL MATOS CASTILLO</t>
  </si>
  <si>
    <t>402-0933166-5</t>
  </si>
  <si>
    <t>SEIGER DAVID AYALA PEREZ</t>
  </si>
  <si>
    <t>402-1501457-7</t>
  </si>
  <si>
    <t>OBRERO DE VIVERO-BARAHONA</t>
  </si>
  <si>
    <t>HANSER FERNANDO FERRERAS ORTIZ</t>
  </si>
  <si>
    <t>022-0030471-1</t>
  </si>
  <si>
    <t>SUPERVISOR PROV. BARAHORUCO</t>
  </si>
  <si>
    <t>SOFFY LAURA GOMEZ FERRERAS</t>
  </si>
  <si>
    <t>018-0078220-1</t>
  </si>
  <si>
    <t>SUPERVISOR -BARAHONA</t>
  </si>
  <si>
    <t>PERLA ELIZABETH PEÑA MATOS</t>
  </si>
  <si>
    <t>402-3336680-2</t>
  </si>
  <si>
    <t>SUPERVISOR - POLO BARAHONA</t>
  </si>
  <si>
    <t>OLGA LIDIA SANCHEZ DE FELIZ</t>
  </si>
  <si>
    <t>018-0036505-6</t>
  </si>
  <si>
    <t>AUX. ALMACEN -BARAHONA</t>
  </si>
  <si>
    <t>LEANNY PEREZ LOPEZ</t>
  </si>
  <si>
    <t>402-3183720-0</t>
  </si>
  <si>
    <t xml:space="preserve">Representate del INDESUR D.M PESCADERIA </t>
  </si>
  <si>
    <t>DALIA MERCEDES VILLANUEVA</t>
  </si>
  <si>
    <t>402-3975181-7</t>
  </si>
  <si>
    <t>Representate del INDESUR D.M CANOA</t>
  </si>
  <si>
    <t>YEUDY ANTONIO CUELLO SUERO</t>
  </si>
  <si>
    <t>402-3047025-0</t>
  </si>
  <si>
    <t xml:space="preserve">  </t>
  </si>
  <si>
    <t>Dulsinea Matos</t>
  </si>
  <si>
    <t>INDESUR</t>
  </si>
  <si>
    <t>MAGANDY CUELLO CUEVAS</t>
  </si>
  <si>
    <t>018-0056494-8</t>
  </si>
  <si>
    <t xml:space="preserve">SUPERVISORA </t>
  </si>
  <si>
    <t>Tec. En Contabilidad</t>
  </si>
  <si>
    <t xml:space="preserve">MARIA VICTORIA MARINEZ  SANCHEZ </t>
  </si>
  <si>
    <t>128-0000679-8</t>
  </si>
  <si>
    <t>ANGEL RAFAEL MATOS MEDINA</t>
  </si>
  <si>
    <t>402-2643818-8</t>
  </si>
  <si>
    <t>NESTOR JOSE DE JESUS PICHARDO</t>
  </si>
  <si>
    <t>402-1561920-2</t>
  </si>
  <si>
    <t>PROMOTOR-POLO BARAHONA</t>
  </si>
  <si>
    <t>INDIS GERMANIA FELIZ REYES</t>
  </si>
  <si>
    <t>402-2427803-2</t>
  </si>
  <si>
    <t>OBRERA-POLO BARAHONA</t>
  </si>
  <si>
    <t>ROGELIO VICENTE MONTERO</t>
  </si>
  <si>
    <t>075-0000955-5</t>
  </si>
  <si>
    <t>ADOLFINA ENCARNACION MATOS</t>
  </si>
  <si>
    <t>402-3555473-6</t>
  </si>
  <si>
    <t>GLENNY YAJAIRA FELIZ LOPEZ</t>
  </si>
  <si>
    <t>018-0052525-3</t>
  </si>
  <si>
    <t>AYTE. COCINA -CEED  CAMBOLLA</t>
  </si>
  <si>
    <t>ELESY MATOS QUEZADA</t>
  </si>
  <si>
    <t>402-1292239-3</t>
  </si>
  <si>
    <t>AYTE. COCINA -CEED   PUEBLO NUEVO</t>
  </si>
  <si>
    <t>NICOLE CHARINA CASTRO MORETA</t>
  </si>
  <si>
    <t>402-0947886-2</t>
  </si>
  <si>
    <t>RECEPCIONISTA-OFCINA BARAHONA</t>
  </si>
  <si>
    <t>FELIX BERTO MONTERO MEDINA</t>
  </si>
  <si>
    <t>402-1812478-8</t>
  </si>
  <si>
    <t>MIGUEL ANTONIO MEDINA CASTILLO</t>
  </si>
  <si>
    <t>022-0003293-2</t>
  </si>
  <si>
    <t>Maria  Altagracia Vasquez Lopez</t>
  </si>
  <si>
    <t>Edikel Alberto Santana Ramírez</t>
  </si>
  <si>
    <t>Johansel Perez Perez</t>
  </si>
  <si>
    <t>Cris Angela  Pujols Carrasco</t>
  </si>
  <si>
    <t>Pedrita Tapia  Medina</t>
  </si>
  <si>
    <t>Engel  Federico  Olivero Vargas</t>
  </si>
  <si>
    <t>Jean Carlos Mendez Castillo</t>
  </si>
  <si>
    <t>Gamalier Amilcar Pelaez Coiscou</t>
  </si>
  <si>
    <t>018-00704767-7</t>
  </si>
  <si>
    <t>402-3861803-3</t>
  </si>
  <si>
    <t>018-0067410-1</t>
  </si>
  <si>
    <t>402-3674788-3</t>
  </si>
  <si>
    <t>099-0000441-8</t>
  </si>
  <si>
    <t>018-0071453-5</t>
  </si>
  <si>
    <t>402-2315640-3</t>
  </si>
  <si>
    <t>018-0064209-0</t>
  </si>
  <si>
    <t>SUPERVISORA -PROV. BARAHONA</t>
  </si>
  <si>
    <t>Mecanico/ supervisor de Mantenimiento</t>
  </si>
  <si>
    <t>Auxiliar de Protocolo</t>
  </si>
  <si>
    <t>Ayudante de mantenimiento</t>
  </si>
  <si>
    <t>Supervisor  obreros de brigada-Barahona</t>
  </si>
  <si>
    <t>Auxiliar de almacen-of. Barahona</t>
  </si>
  <si>
    <t>Obrero de Brigada - Cabral Barahona</t>
  </si>
  <si>
    <t>Carlo Alberto Acosta Vargas</t>
  </si>
  <si>
    <t>Lissamith Feliz Mendez</t>
  </si>
  <si>
    <t>010-0087860-1</t>
  </si>
  <si>
    <t>Promotor Social -Azua</t>
  </si>
  <si>
    <t>Ismelbin Carvajal Mendez</t>
  </si>
  <si>
    <t>402-2162393-3</t>
  </si>
  <si>
    <t>Chofer Equipo Pesado Rodillo</t>
  </si>
  <si>
    <t>Alexis Diaz Castillo</t>
  </si>
  <si>
    <t>001-1394340-4</t>
  </si>
  <si>
    <t>Asistente Ejecutivo</t>
  </si>
  <si>
    <t>AFP</t>
  </si>
  <si>
    <t>ARL</t>
  </si>
  <si>
    <t xml:space="preserve">Margarita antonia Pimentel Mariñe </t>
  </si>
  <si>
    <t>Carlos Xaviel Perez Pujols</t>
  </si>
  <si>
    <t>402-1207090-4</t>
  </si>
  <si>
    <t>Supervisor de eventos</t>
  </si>
  <si>
    <t>Operador de Equipos Pesados</t>
  </si>
  <si>
    <t>Jose de los Santos Beltre Espinosa</t>
  </si>
  <si>
    <t>018-0042249-3</t>
  </si>
  <si>
    <t xml:space="preserve">Samil Gabriel Carrasco Suero </t>
  </si>
  <si>
    <t>402-1355527-5</t>
  </si>
  <si>
    <t>Obrero de brigada</t>
  </si>
  <si>
    <t>CONSERJE-PARAISO</t>
  </si>
  <si>
    <t>Auxiliar Cocina CEED- Barahora</t>
  </si>
  <si>
    <t>NOMINA PERSONAL FIJO MES  DE JUNIO  2025</t>
  </si>
  <si>
    <t>Alberto Vladimir Medrano Perez</t>
  </si>
  <si>
    <t>402-1040015-2</t>
  </si>
  <si>
    <t>Manuela Elizabeth Medina Herasme</t>
  </si>
  <si>
    <t>018-0052641-8</t>
  </si>
  <si>
    <t>Santos Dionelis Mercedes Cuevas</t>
  </si>
  <si>
    <t>018-0030070-7</t>
  </si>
  <si>
    <t>supervisor de Almacen y Suministro</t>
  </si>
  <si>
    <t>Auxiliar de Ingenieria</t>
  </si>
  <si>
    <t>Tec. En 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</si>
</sst>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6" formatCode="#,##0.0"/>
    <numFmt numFmtId="167" formatCode="000\-#######\-#"/>
  </numFmts>
  <fonts count="44" x14ac:knownFonts="1">
    <font>
      <sz val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1"/>
      <name val="Arial"/>
      <family val="2"/>
      <charset val="1"/>
    </font>
    <font>
      <sz val="10"/>
      <color indexed="10"/>
      <name val="Arial"/>
      <family val="2"/>
      <charset val="1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0"/>
      <color rgb="FF7030A0"/>
      <name val="Arial"/>
      <family val="2"/>
    </font>
    <font>
      <sz val="11"/>
      <color theme="1"/>
      <name val="Calibri"/>
      <family val="2"/>
      <charset val="1"/>
    </font>
    <font>
      <sz val="10"/>
      <name val="Arial"/>
      <family val="2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color indexed="14"/>
      <name val="Times New Roman"/>
      <family val="1"/>
    </font>
    <font>
      <b/>
      <sz val="10"/>
      <color rgb="FF000099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u/>
      <sz val="11"/>
      <name val="Times New Roman"/>
      <family val="1"/>
    </font>
    <font>
      <sz val="10"/>
      <color rgb="FF000000"/>
      <name val="Times New Roman"/>
      <family val="1"/>
    </font>
    <font>
      <b/>
      <u val="double"/>
      <sz val="11"/>
      <name val="Times New Roman"/>
      <family val="1"/>
    </font>
    <font>
      <b/>
      <u/>
      <sz val="10"/>
      <name val="Times New Roman"/>
      <family val="1"/>
    </font>
    <font>
      <sz val="11"/>
      <color indexed="10"/>
      <name val="Arial"/>
      <family val="2"/>
      <charset val="1"/>
    </font>
    <font>
      <sz val="11"/>
      <color indexed="10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color rgb="FF222222"/>
      <name val="Arial"/>
      <family val="2"/>
    </font>
    <font>
      <b/>
      <sz val="10"/>
      <color indexed="1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10"/>
      <color rgb="FFFF00FF"/>
      <name val="Times New Roman"/>
      <family val="1"/>
    </font>
    <font>
      <sz val="10"/>
      <color rgb="FF000099"/>
      <name val="Times New Roman"/>
      <family val="1"/>
    </font>
    <font>
      <b/>
      <sz val="11"/>
      <color rgb="FF000099"/>
      <name val="Times New Roman"/>
      <family val="1"/>
    </font>
    <font>
      <b/>
      <sz val="11"/>
      <color rgb="FFFF00FF"/>
      <name val="Times New Roman"/>
      <family val="1"/>
    </font>
    <font>
      <b/>
      <u val="double"/>
      <sz val="11"/>
      <color rgb="FFFF00FF"/>
      <name val="Times New Roman"/>
      <family val="1"/>
    </font>
    <font>
      <b/>
      <sz val="14"/>
      <color rgb="FF000099"/>
      <name val="Times New Roman"/>
      <family val="1"/>
    </font>
    <font>
      <b/>
      <sz val="12"/>
      <color rgb="FF000099"/>
      <name val="Times New Roman"/>
      <family val="1"/>
    </font>
    <font>
      <b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58">
    <xf numFmtId="0" fontId="0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</cellStyleXfs>
  <cellXfs count="290">
    <xf numFmtId="0" fontId="0" fillId="0" borderId="0" xfId="0"/>
    <xf numFmtId="0" fontId="1" fillId="0" borderId="0" xfId="1"/>
    <xf numFmtId="4" fontId="1" fillId="0" borderId="0" xfId="1" applyNumberFormat="1"/>
    <xf numFmtId="0" fontId="4" fillId="0" borderId="0" xfId="1" applyFont="1"/>
    <xf numFmtId="0" fontId="0" fillId="0" borderId="17" xfId="0" applyBorder="1"/>
    <xf numFmtId="0" fontId="0" fillId="0" borderId="20" xfId="0" applyBorder="1"/>
    <xf numFmtId="164" fontId="0" fillId="0" borderId="20" xfId="0" applyNumberFormat="1" applyBorder="1"/>
    <xf numFmtId="0" fontId="0" fillId="0" borderId="22" xfId="0" applyBorder="1"/>
    <xf numFmtId="0" fontId="6" fillId="2" borderId="20" xfId="0" applyFont="1" applyFill="1" applyBorder="1"/>
    <xf numFmtId="43" fontId="10" fillId="0" borderId="20" xfId="0" applyNumberFormat="1" applyFont="1" applyBorder="1" applyAlignment="1">
      <alignment horizontal="center"/>
    </xf>
    <xf numFmtId="0" fontId="8" fillId="4" borderId="0" xfId="0" applyFont="1" applyFill="1"/>
    <xf numFmtId="4" fontId="9" fillId="0" borderId="9" xfId="0" applyNumberFormat="1" applyFont="1" applyBorder="1"/>
    <xf numFmtId="164" fontId="9" fillId="0" borderId="9" xfId="2" applyFont="1" applyBorder="1"/>
    <xf numFmtId="0" fontId="9" fillId="0" borderId="0" xfId="1" applyFont="1" applyAlignment="1">
      <alignment vertical="center"/>
    </xf>
    <xf numFmtId="17" fontId="0" fillId="0" borderId="0" xfId="0" applyNumberFormat="1"/>
    <xf numFmtId="0" fontId="9" fillId="0" borderId="9" xfId="0" applyFont="1" applyBorder="1" applyAlignment="1">
      <alignment horizontal="center" vertical="center" wrapText="1"/>
    </xf>
    <xf numFmtId="0" fontId="9" fillId="0" borderId="9" xfId="1" applyFont="1" applyBorder="1" applyAlignment="1">
      <alignment vertical="center" wrapText="1"/>
    </xf>
    <xf numFmtId="164" fontId="9" fillId="0" borderId="9" xfId="2" applyFont="1" applyBorder="1" applyAlignment="1">
      <alignment horizontal="right" wrapText="1"/>
    </xf>
    <xf numFmtId="0" fontId="8" fillId="0" borderId="0" xfId="0" applyFont="1"/>
    <xf numFmtId="166" fontId="4" fillId="0" borderId="0" xfId="1" applyNumberFormat="1" applyFont="1"/>
    <xf numFmtId="43" fontId="1" fillId="0" borderId="0" xfId="1" applyNumberFormat="1"/>
    <xf numFmtId="4" fontId="9" fillId="0" borderId="9" xfId="1" applyNumberFormat="1" applyFont="1" applyBorder="1" applyAlignment="1">
      <alignment horizontal="right" wrapText="1"/>
    </xf>
    <xf numFmtId="164" fontId="13" fillId="0" borderId="9" xfId="2" applyFont="1" applyBorder="1" applyAlignment="1">
      <alignment horizontal="right" wrapText="1"/>
    </xf>
    <xf numFmtId="0" fontId="14" fillId="0" borderId="0" xfId="1" applyFont="1"/>
    <xf numFmtId="167" fontId="9" fillId="0" borderId="9" xfId="0" applyNumberFormat="1" applyFont="1" applyBorder="1" applyAlignment="1" applyProtection="1">
      <alignment horizontal="center"/>
      <protection locked="0"/>
    </xf>
    <xf numFmtId="0" fontId="11" fillId="0" borderId="0" xfId="1" applyFont="1"/>
    <xf numFmtId="164" fontId="9" fillId="0" borderId="27" xfId="2" applyFont="1" applyBorder="1"/>
    <xf numFmtId="164" fontId="9" fillId="0" borderId="27" xfId="2" applyFont="1" applyBorder="1" applyAlignment="1">
      <alignment horizontal="right" wrapText="1"/>
    </xf>
    <xf numFmtId="4" fontId="9" fillId="0" borderId="27" xfId="1" applyNumberFormat="1" applyFont="1" applyBorder="1" applyAlignment="1">
      <alignment horizontal="right" wrapText="1"/>
    </xf>
    <xf numFmtId="164" fontId="13" fillId="0" borderId="27" xfId="2" applyFont="1" applyBorder="1" applyAlignment="1">
      <alignment horizontal="right" wrapText="1"/>
    </xf>
    <xf numFmtId="0" fontId="9" fillId="0" borderId="27" xfId="0" applyFont="1" applyBorder="1" applyAlignment="1">
      <alignment horizontal="center" wrapText="1"/>
    </xf>
    <xf numFmtId="0" fontId="13" fillId="0" borderId="0" xfId="1" applyFont="1"/>
    <xf numFmtId="0" fontId="9" fillId="0" borderId="9" xfId="0" applyFont="1" applyBorder="1" applyAlignment="1">
      <alignment horizontal="center" wrapText="1"/>
    </xf>
    <xf numFmtId="0" fontId="18" fillId="0" borderId="9" xfId="0" applyFont="1" applyBorder="1" applyAlignment="1">
      <alignment horizontal="left" vertical="center"/>
    </xf>
    <xf numFmtId="167" fontId="13" fillId="0" borderId="9" xfId="0" applyNumberFormat="1" applyFont="1" applyBorder="1" applyAlignment="1" applyProtection="1">
      <alignment horizontal="center"/>
      <protection locked="0"/>
    </xf>
    <xf numFmtId="0" fontId="9" fillId="0" borderId="9" xfId="1" applyFont="1" applyBorder="1" applyAlignment="1">
      <alignment horizontal="center"/>
    </xf>
    <xf numFmtId="0" fontId="9" fillId="0" borderId="9" xfId="1" applyFont="1" applyBorder="1" applyAlignment="1">
      <alignment vertical="center"/>
    </xf>
    <xf numFmtId="0" fontId="9" fillId="0" borderId="27" xfId="0" applyFont="1" applyBorder="1" applyAlignment="1">
      <alignment horizontal="center" vertical="center" wrapText="1"/>
    </xf>
    <xf numFmtId="10" fontId="13" fillId="0" borderId="0" xfId="1" applyNumberFormat="1" applyFont="1" applyAlignment="1">
      <alignment horizontal="center" vertical="top" wrapText="1"/>
    </xf>
    <xf numFmtId="10" fontId="13" fillId="0" borderId="6" xfId="1" applyNumberFormat="1" applyFont="1" applyBorder="1" applyAlignment="1">
      <alignment horizontal="center" vertical="top" wrapText="1"/>
    </xf>
    <xf numFmtId="10" fontId="23" fillId="0" borderId="0" xfId="1" applyNumberFormat="1" applyFont="1" applyAlignment="1">
      <alignment horizontal="center" vertical="top" wrapText="1"/>
    </xf>
    <xf numFmtId="10" fontId="23" fillId="0" borderId="0" xfId="1" applyNumberFormat="1" applyFont="1" applyAlignment="1">
      <alignment horizontal="center"/>
    </xf>
    <xf numFmtId="0" fontId="25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164" fontId="13" fillId="0" borderId="9" xfId="2" applyFont="1" applyBorder="1"/>
    <xf numFmtId="4" fontId="13" fillId="0" borderId="9" xfId="1" applyNumberFormat="1" applyFont="1" applyBorder="1" applyAlignment="1">
      <alignment horizontal="right" wrapText="1"/>
    </xf>
    <xf numFmtId="0" fontId="9" fillId="0" borderId="27" xfId="1" applyFont="1" applyBorder="1" applyAlignment="1">
      <alignment vertical="center"/>
    </xf>
    <xf numFmtId="0" fontId="9" fillId="0" borderId="9" xfId="1" applyFont="1" applyBorder="1"/>
    <xf numFmtId="49" fontId="17" fillId="0" borderId="9" xfId="0" applyNumberFormat="1" applyFont="1" applyBorder="1" applyAlignment="1" applyProtection="1">
      <alignment horizontal="left" wrapText="1"/>
      <protection locked="0"/>
    </xf>
    <xf numFmtId="167" fontId="17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1" applyFont="1" applyAlignment="1">
      <alignment vertical="top" wrapText="1"/>
    </xf>
    <xf numFmtId="0" fontId="26" fillId="0" borderId="9" xfId="0" applyFont="1" applyBorder="1" applyAlignment="1">
      <alignment horizontal="left" vertical="center"/>
    </xf>
    <xf numFmtId="4" fontId="13" fillId="0" borderId="9" xfId="0" applyNumberFormat="1" applyFont="1" applyBorder="1"/>
    <xf numFmtId="0" fontId="23" fillId="0" borderId="0" xfId="1" applyFont="1" applyAlignment="1">
      <alignment horizontal="center"/>
    </xf>
    <xf numFmtId="0" fontId="9" fillId="0" borderId="9" xfId="1" applyFont="1" applyBorder="1" applyAlignment="1">
      <alignment horizontal="center" vertical="center" wrapText="1"/>
    </xf>
    <xf numFmtId="164" fontId="9" fillId="0" borderId="14" xfId="2" applyFont="1" applyBorder="1" applyAlignment="1">
      <alignment horizontal="right" wrapText="1"/>
    </xf>
    <xf numFmtId="4" fontId="9" fillId="0" borderId="13" xfId="1" applyNumberFormat="1" applyFont="1" applyBorder="1" applyAlignment="1">
      <alignment horizontal="right" wrapText="1"/>
    </xf>
    <xf numFmtId="0" fontId="20" fillId="0" borderId="0" xfId="1" applyFont="1"/>
    <xf numFmtId="164" fontId="9" fillId="0" borderId="8" xfId="2" applyFont="1" applyBorder="1" applyAlignment="1">
      <alignment horizontal="right" wrapText="1"/>
    </xf>
    <xf numFmtId="4" fontId="9" fillId="0" borderId="8" xfId="1" applyNumberFormat="1" applyFont="1" applyBorder="1" applyAlignment="1">
      <alignment horizontal="right" wrapText="1"/>
    </xf>
    <xf numFmtId="4" fontId="9" fillId="0" borderId="0" xfId="1" applyNumberFormat="1" applyFont="1" applyAlignment="1">
      <alignment horizontal="right" wrapText="1"/>
    </xf>
    <xf numFmtId="0" fontId="9" fillId="0" borderId="36" xfId="1" applyFont="1" applyBorder="1" applyAlignment="1">
      <alignment horizontal="left"/>
    </xf>
    <xf numFmtId="0" fontId="15" fillId="0" borderId="37" xfId="1" applyFont="1" applyBorder="1" applyAlignment="1">
      <alignment horizontal="center" vertical="center" wrapText="1"/>
    </xf>
    <xf numFmtId="164" fontId="27" fillId="0" borderId="37" xfId="2" applyFont="1" applyBorder="1" applyAlignment="1">
      <alignment horizontal="right" vertical="center" wrapText="1"/>
    </xf>
    <xf numFmtId="164" fontId="27" fillId="0" borderId="34" xfId="2" applyFont="1" applyBorder="1" applyAlignment="1">
      <alignment horizontal="right" vertical="center" wrapText="1"/>
    </xf>
    <xf numFmtId="0" fontId="9" fillId="0" borderId="0" xfId="1" applyFont="1" applyAlignment="1">
      <alignment horizontal="left"/>
    </xf>
    <xf numFmtId="0" fontId="15" fillId="0" borderId="0" xfId="1" applyFont="1" applyAlignment="1">
      <alignment horizontal="center" vertical="center" wrapText="1"/>
    </xf>
    <xf numFmtId="164" fontId="27" fillId="0" borderId="0" xfId="2" applyFont="1" applyAlignment="1">
      <alignment horizontal="right" vertical="center" wrapText="1"/>
    </xf>
    <xf numFmtId="0" fontId="13" fillId="0" borderId="0" xfId="1" applyFont="1" applyAlignment="1">
      <alignment horizontal="center" vertical="top" wrapText="1"/>
    </xf>
    <xf numFmtId="164" fontId="23" fillId="0" borderId="0" xfId="1" applyNumberFormat="1" applyFont="1" applyAlignment="1">
      <alignment horizontal="center" vertical="top" wrapText="1"/>
    </xf>
    <xf numFmtId="0" fontId="23" fillId="0" borderId="0" xfId="1" applyFont="1" applyAlignment="1">
      <alignment horizontal="center" vertical="top" wrapText="1"/>
    </xf>
    <xf numFmtId="4" fontId="23" fillId="0" borderId="0" xfId="1" applyNumberFormat="1" applyFont="1" applyAlignment="1">
      <alignment horizontal="center" vertical="top" wrapText="1"/>
    </xf>
    <xf numFmtId="0" fontId="13" fillId="0" borderId="0" xfId="1" applyFont="1" applyAlignment="1">
      <alignment horizontal="left"/>
    </xf>
    <xf numFmtId="10" fontId="13" fillId="0" borderId="0" xfId="1" applyNumberFormat="1" applyFont="1" applyAlignment="1">
      <alignment horizontal="left" vertical="top"/>
    </xf>
    <xf numFmtId="10" fontId="13" fillId="0" borderId="0" xfId="1" applyNumberFormat="1" applyFont="1" applyAlignment="1">
      <alignment horizontal="left" vertical="top" wrapText="1"/>
    </xf>
    <xf numFmtId="10" fontId="13" fillId="0" borderId="0" xfId="1" applyNumberFormat="1" applyFont="1" applyAlignment="1">
      <alignment horizontal="left"/>
    </xf>
    <xf numFmtId="0" fontId="13" fillId="0" borderId="0" xfId="1" applyFont="1" applyAlignment="1">
      <alignment horizontal="left" vertical="top" wrapText="1"/>
    </xf>
    <xf numFmtId="0" fontId="23" fillId="0" borderId="0" xfId="1" applyFont="1"/>
    <xf numFmtId="0" fontId="13" fillId="0" borderId="35" xfId="1" applyFont="1" applyBorder="1" applyAlignment="1">
      <alignment horizontal="center" vertical="top" wrapText="1"/>
    </xf>
    <xf numFmtId="164" fontId="13" fillId="0" borderId="0" xfId="1" applyNumberFormat="1" applyFont="1" applyAlignment="1">
      <alignment horizontal="center" vertical="top" wrapText="1"/>
    </xf>
    <xf numFmtId="164" fontId="13" fillId="0" borderId="0" xfId="2" applyFont="1"/>
    <xf numFmtId="0" fontId="23" fillId="0" borderId="0" xfId="1" applyFont="1" applyAlignment="1">
      <alignment vertical="top" wrapText="1"/>
    </xf>
    <xf numFmtId="4" fontId="28" fillId="0" borderId="0" xfId="1" applyNumberFormat="1" applyFont="1" applyAlignment="1">
      <alignment horizontal="center" vertical="top" wrapText="1"/>
    </xf>
    <xf numFmtId="10" fontId="13" fillId="0" borderId="0" xfId="1" applyNumberFormat="1" applyFont="1"/>
    <xf numFmtId="164" fontId="23" fillId="0" borderId="7" xfId="1" applyNumberFormat="1" applyFont="1" applyBorder="1" applyAlignment="1">
      <alignment horizontal="left" vertical="top" wrapText="1"/>
    </xf>
    <xf numFmtId="0" fontId="2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164" fontId="23" fillId="0" borderId="0" xfId="1" applyNumberFormat="1" applyFont="1"/>
    <xf numFmtId="164" fontId="13" fillId="0" borderId="0" xfId="1" applyNumberFormat="1" applyFont="1"/>
    <xf numFmtId="0" fontId="2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44" fontId="9" fillId="0" borderId="0" xfId="57" applyFont="1" applyFill="1" applyBorder="1" applyAlignment="1"/>
    <xf numFmtId="44" fontId="9" fillId="0" borderId="9" xfId="57" applyFont="1" applyFill="1" applyBorder="1" applyAlignment="1"/>
    <xf numFmtId="44" fontId="9" fillId="0" borderId="9" xfId="57" applyFont="1" applyBorder="1" applyAlignment="1"/>
    <xf numFmtId="44" fontId="9" fillId="0" borderId="27" xfId="57" applyFont="1" applyBorder="1" applyAlignment="1"/>
    <xf numFmtId="44" fontId="9" fillId="0" borderId="0" xfId="57" applyFont="1" applyBorder="1" applyAlignment="1"/>
    <xf numFmtId="44" fontId="9" fillId="0" borderId="27" xfId="57" applyFont="1" applyFill="1" applyBorder="1" applyAlignment="1"/>
    <xf numFmtId="44" fontId="9" fillId="0" borderId="9" xfId="57" applyFont="1" applyBorder="1" applyAlignment="1" applyProtection="1">
      <protection locked="0"/>
    </xf>
    <xf numFmtId="44" fontId="27" fillId="0" borderId="0" xfId="57" applyFont="1" applyFill="1" applyBorder="1" applyAlignment="1" applyProtection="1">
      <alignment vertical="center" wrapText="1"/>
    </xf>
    <xf numFmtId="44" fontId="9" fillId="0" borderId="0" xfId="57" applyFont="1" applyFill="1" applyAlignment="1"/>
    <xf numFmtId="44" fontId="9" fillId="0" borderId="0" xfId="57" applyFont="1" applyBorder="1" applyAlignment="1">
      <alignment vertical="top" wrapText="1"/>
    </xf>
    <xf numFmtId="44" fontId="25" fillId="0" borderId="0" xfId="57" applyFont="1" applyBorder="1" applyAlignment="1">
      <alignment vertical="top" wrapText="1"/>
    </xf>
    <xf numFmtId="44" fontId="9" fillId="0" borderId="0" xfId="57" applyFont="1" applyAlignment="1"/>
    <xf numFmtId="44" fontId="17" fillId="0" borderId="9" xfId="57" applyFont="1" applyFill="1" applyBorder="1" applyAlignment="1" applyProtection="1">
      <alignment horizontal="center"/>
      <protection locked="0"/>
    </xf>
    <xf numFmtId="44" fontId="13" fillId="0" borderId="0" xfId="57" applyFont="1" applyFill="1"/>
    <xf numFmtId="167" fontId="9" fillId="0" borderId="9" xfId="0" applyNumberFormat="1" applyFont="1" applyBorder="1" applyAlignment="1" applyProtection="1">
      <alignment horizontal="left" vertical="center"/>
      <protection locked="0"/>
    </xf>
    <xf numFmtId="44" fontId="9" fillId="0" borderId="9" xfId="57" applyFont="1" applyFill="1" applyBorder="1" applyAlignment="1" applyProtection="1">
      <alignment horizontal="left"/>
      <protection locked="0"/>
    </xf>
    <xf numFmtId="164" fontId="9" fillId="0" borderId="9" xfId="2" applyFont="1" applyBorder="1" applyAlignment="1">
      <alignment horizontal="left" wrapText="1"/>
    </xf>
    <xf numFmtId="0" fontId="29" fillId="0" borderId="0" xfId="1" applyFont="1" applyAlignment="1">
      <alignment horizontal="left"/>
    </xf>
    <xf numFmtId="164" fontId="9" fillId="0" borderId="27" xfId="2" applyFont="1" applyBorder="1" applyAlignment="1">
      <alignment horizontal="left"/>
    </xf>
    <xf numFmtId="44" fontId="9" fillId="0" borderId="27" xfId="57" applyFont="1" applyFill="1" applyBorder="1" applyAlignment="1">
      <alignment horizontal="left"/>
    </xf>
    <xf numFmtId="164" fontId="9" fillId="0" borderId="9" xfId="2" applyFont="1" applyBorder="1" applyAlignment="1">
      <alignment horizontal="left"/>
    </xf>
    <xf numFmtId="44" fontId="9" fillId="0" borderId="9" xfId="57" applyFont="1" applyFill="1" applyBorder="1" applyAlignment="1">
      <alignment horizontal="left"/>
    </xf>
    <xf numFmtId="0" fontId="30" fillId="0" borderId="0" xfId="1" applyFont="1"/>
    <xf numFmtId="167" fontId="9" fillId="0" borderId="9" xfId="0" applyNumberFormat="1" applyFont="1" applyBorder="1" applyAlignment="1" applyProtection="1">
      <alignment horizontal="left"/>
      <protection locked="0"/>
    </xf>
    <xf numFmtId="44" fontId="9" fillId="0" borderId="9" xfId="57" applyFont="1" applyFill="1" applyBorder="1" applyAlignment="1" applyProtection="1">
      <protection locked="0"/>
    </xf>
    <xf numFmtId="44" fontId="0" fillId="0" borderId="0" xfId="57" applyFont="1" applyFill="1" applyBorder="1"/>
    <xf numFmtId="44" fontId="1" fillId="0" borderId="0" xfId="57" applyFont="1" applyFill="1" applyBorder="1"/>
    <xf numFmtId="44" fontId="27" fillId="6" borderId="37" xfId="57" applyFont="1" applyFill="1" applyBorder="1" applyAlignment="1" applyProtection="1">
      <alignment vertical="center" wrapText="1"/>
    </xf>
    <xf numFmtId="44" fontId="0" fillId="0" borderId="0" xfId="57" applyFont="1"/>
    <xf numFmtId="14" fontId="31" fillId="0" borderId="0" xfId="0" applyNumberFormat="1" applyFont="1"/>
    <xf numFmtId="0" fontId="31" fillId="0" borderId="0" xfId="0" applyFont="1"/>
    <xf numFmtId="0" fontId="31" fillId="0" borderId="18" xfId="0" applyFont="1" applyBorder="1"/>
    <xf numFmtId="0" fontId="31" fillId="0" borderId="19" xfId="0" applyFont="1" applyBorder="1"/>
    <xf numFmtId="0" fontId="31" fillId="0" borderId="21" xfId="0" applyFont="1" applyBorder="1"/>
    <xf numFmtId="0" fontId="32" fillId="0" borderId="0" xfId="0" applyFont="1"/>
    <xf numFmtId="164" fontId="31" fillId="0" borderId="0" xfId="2" applyFont="1"/>
    <xf numFmtId="164" fontId="32" fillId="0" borderId="16" xfId="0" applyNumberFormat="1" applyFont="1" applyBorder="1"/>
    <xf numFmtId="43" fontId="31" fillId="0" borderId="0" xfId="0" applyNumberFormat="1" applyFont="1"/>
    <xf numFmtId="164" fontId="31" fillId="0" borderId="0" xfId="0" applyNumberFormat="1" applyFont="1"/>
    <xf numFmtId="164" fontId="32" fillId="0" borderId="0" xfId="2" applyFont="1"/>
    <xf numFmtId="0" fontId="31" fillId="0" borderId="23" xfId="0" applyFont="1" applyBorder="1"/>
    <xf numFmtId="0" fontId="31" fillId="0" borderId="24" xfId="0" applyFont="1" applyBorder="1"/>
    <xf numFmtId="164" fontId="31" fillId="4" borderId="0" xfId="2" applyFont="1" applyFill="1"/>
    <xf numFmtId="164" fontId="31" fillId="0" borderId="0" xfId="0" applyNumberFormat="1" applyFont="1" applyAlignment="1">
      <alignment wrapText="1"/>
    </xf>
    <xf numFmtId="44" fontId="32" fillId="0" borderId="0" xfId="57" applyFont="1" applyFill="1" applyBorder="1"/>
    <xf numFmtId="44" fontId="33" fillId="0" borderId="0" xfId="57" applyFont="1"/>
    <xf numFmtId="44" fontId="31" fillId="0" borderId="0" xfId="57" applyFont="1" applyFill="1"/>
    <xf numFmtId="0" fontId="31" fillId="4" borderId="0" xfId="0" applyFont="1" applyFill="1"/>
    <xf numFmtId="4" fontId="23" fillId="0" borderId="0" xfId="1" applyNumberFormat="1" applyFont="1" applyAlignment="1">
      <alignment horizontal="left" vertical="center"/>
    </xf>
    <xf numFmtId="44" fontId="15" fillId="0" borderId="0" xfId="57" applyFont="1" applyAlignment="1"/>
    <xf numFmtId="4" fontId="23" fillId="0" borderId="0" xfId="1" applyNumberFormat="1" applyFont="1" applyAlignment="1">
      <alignment horizontal="center"/>
    </xf>
    <xf numFmtId="44" fontId="9" fillId="3" borderId="9" xfId="57" applyFont="1" applyFill="1" applyBorder="1" applyAlignment="1">
      <alignment wrapText="1"/>
    </xf>
    <xf numFmtId="4" fontId="18" fillId="0" borderId="0" xfId="0" applyNumberFormat="1" applyFont="1"/>
    <xf numFmtId="0" fontId="18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44" fontId="15" fillId="0" borderId="0" xfId="57" applyFont="1" applyBorder="1" applyAlignment="1">
      <alignment vertical="top" wrapText="1"/>
    </xf>
    <xf numFmtId="0" fontId="23" fillId="0" borderId="7" xfId="1" applyFont="1" applyBorder="1" applyAlignment="1">
      <alignment horizontal="center" vertical="top" wrapText="1"/>
    </xf>
    <xf numFmtId="0" fontId="23" fillId="0" borderId="0" xfId="1" applyFont="1" applyAlignment="1">
      <alignment horizontal="left"/>
    </xf>
    <xf numFmtId="44" fontId="15" fillId="0" borderId="0" xfId="57" applyFont="1" applyBorder="1" applyAlignment="1"/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10" fontId="36" fillId="0" borderId="28" xfId="1" applyNumberFormat="1" applyFont="1" applyBorder="1" applyAlignment="1">
      <alignment horizontal="center" vertical="center" wrapText="1"/>
    </xf>
    <xf numFmtId="10" fontId="36" fillId="0" borderId="29" xfId="1" applyNumberFormat="1" applyFont="1" applyBorder="1" applyAlignment="1">
      <alignment horizontal="center" vertical="center" wrapText="1"/>
    </xf>
    <xf numFmtId="0" fontId="37" fillId="0" borderId="1" xfId="1" applyFont="1" applyBorder="1"/>
    <xf numFmtId="0" fontId="37" fillId="0" borderId="2" xfId="1" applyFont="1" applyBorder="1"/>
    <xf numFmtId="0" fontId="22" fillId="0" borderId="4" xfId="1" applyFont="1" applyBorder="1" applyAlignment="1">
      <alignment horizontal="left"/>
    </xf>
    <xf numFmtId="10" fontId="22" fillId="0" borderId="15" xfId="1" applyNumberFormat="1" applyFont="1" applyBorder="1" applyAlignment="1">
      <alignment horizontal="center" vertical="center" wrapText="1"/>
    </xf>
    <xf numFmtId="10" fontId="22" fillId="0" borderId="9" xfId="1" applyNumberFormat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10" fontId="22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49" fontId="13" fillId="0" borderId="9" xfId="0" applyNumberFormat="1" applyFont="1" applyBorder="1" applyAlignment="1" applyProtection="1">
      <alignment vertical="center" wrapText="1"/>
      <protection locked="0"/>
    </xf>
    <xf numFmtId="0" fontId="9" fillId="0" borderId="27" xfId="1" applyFont="1" applyBorder="1" applyAlignment="1">
      <alignment vertical="center" wrapText="1"/>
    </xf>
    <xf numFmtId="49" fontId="13" fillId="0" borderId="9" xfId="0" applyNumberFormat="1" applyFont="1" applyBorder="1" applyAlignment="1" applyProtection="1">
      <alignment horizontal="left" vertical="center"/>
      <protection locked="0"/>
    </xf>
    <xf numFmtId="49" fontId="9" fillId="0" borderId="9" xfId="0" applyNumberFormat="1" applyFont="1" applyBorder="1" applyAlignment="1" applyProtection="1">
      <alignment horizontal="left" vertical="center" wrapText="1"/>
      <protection locked="0"/>
    </xf>
    <xf numFmtId="164" fontId="9" fillId="0" borderId="27" xfId="2" applyFont="1" applyBorder="1" applyAlignment="1">
      <alignment horizontal="left" vertical="center"/>
    </xf>
    <xf numFmtId="164" fontId="9" fillId="0" borderId="9" xfId="2" applyFont="1" applyBorder="1" applyAlignment="1">
      <alignment horizontal="left" vertical="center"/>
    </xf>
    <xf numFmtId="164" fontId="9" fillId="0" borderId="9" xfId="2" applyFont="1" applyBorder="1" applyAlignment="1">
      <alignment horizontal="left" vertical="center" wrapText="1"/>
    </xf>
    <xf numFmtId="0" fontId="13" fillId="0" borderId="35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0" xfId="1" applyFont="1" applyAlignment="1">
      <alignment horizontal="left" vertical="center"/>
    </xf>
    <xf numFmtId="0" fontId="16" fillId="0" borderId="9" xfId="1" applyFont="1" applyBorder="1" applyAlignment="1">
      <alignment vertical="center" wrapText="1"/>
    </xf>
    <xf numFmtId="164" fontId="13" fillId="0" borderId="27" xfId="2" applyFont="1" applyBorder="1" applyAlignment="1">
      <alignment wrapText="1"/>
    </xf>
    <xf numFmtId="0" fontId="16" fillId="0" borderId="27" xfId="1" applyFont="1" applyBorder="1" applyAlignment="1">
      <alignment vertical="center" wrapText="1"/>
    </xf>
    <xf numFmtId="0" fontId="13" fillId="0" borderId="9" xfId="1" applyFont="1" applyBorder="1" applyAlignment="1">
      <alignment vertical="center" wrapText="1"/>
    </xf>
    <xf numFmtId="0" fontId="16" fillId="0" borderId="9" xfId="1" applyFont="1" applyBorder="1" applyAlignment="1">
      <alignment wrapText="1"/>
    </xf>
    <xf numFmtId="0" fontId="16" fillId="0" borderId="27" xfId="1" applyFont="1" applyBorder="1" applyAlignment="1">
      <alignment wrapText="1"/>
    </xf>
    <xf numFmtId="49" fontId="16" fillId="0" borderId="9" xfId="0" applyNumberFormat="1" applyFont="1" applyBorder="1" applyAlignment="1" applyProtection="1">
      <alignment wrapText="1"/>
      <protection locked="0"/>
    </xf>
    <xf numFmtId="49" fontId="16" fillId="0" borderId="9" xfId="0" applyNumberFormat="1" applyFont="1" applyBorder="1" applyProtection="1">
      <protection locked="0"/>
    </xf>
    <xf numFmtId="49" fontId="19" fillId="0" borderId="9" xfId="0" applyNumberFormat="1" applyFont="1" applyBorder="1" applyAlignment="1" applyProtection="1">
      <alignment wrapText="1"/>
      <protection locked="0"/>
    </xf>
    <xf numFmtId="49" fontId="9" fillId="0" borderId="9" xfId="0" applyNumberFormat="1" applyFont="1" applyBorder="1" applyAlignment="1" applyProtection="1">
      <alignment wrapText="1"/>
      <protection locked="0"/>
    </xf>
    <xf numFmtId="164" fontId="9" fillId="0" borderId="9" xfId="2" applyFont="1" applyBorder="1" applyAlignment="1">
      <alignment wrapText="1"/>
    </xf>
    <xf numFmtId="164" fontId="9" fillId="0" borderId="27" xfId="2" applyFont="1" applyBorder="1" applyAlignment="1">
      <alignment wrapText="1"/>
    </xf>
    <xf numFmtId="164" fontId="19" fillId="0" borderId="9" xfId="2" applyFont="1" applyBorder="1" applyAlignment="1">
      <alignment wrapText="1"/>
    </xf>
    <xf numFmtId="0" fontId="15" fillId="0" borderId="37" xfId="1" applyFont="1" applyBorder="1" applyAlignment="1">
      <alignment vertical="top" wrapText="1"/>
    </xf>
    <xf numFmtId="0" fontId="13" fillId="0" borderId="0" xfId="1" applyFont="1" applyAlignment="1">
      <alignment vertical="top" wrapText="1"/>
    </xf>
    <xf numFmtId="0" fontId="28" fillId="0" borderId="0" xfId="1" applyFont="1"/>
    <xf numFmtId="164" fontId="39" fillId="0" borderId="14" xfId="2" applyFont="1" applyBorder="1" applyAlignment="1">
      <alignment horizontal="right" wrapText="1"/>
    </xf>
    <xf numFmtId="164" fontId="40" fillId="0" borderId="37" xfId="2" applyFont="1" applyBorder="1" applyAlignment="1">
      <alignment horizontal="right" vertical="center" wrapText="1"/>
    </xf>
    <xf numFmtId="44" fontId="13" fillId="0" borderId="0" xfId="57" applyFont="1"/>
    <xf numFmtId="44" fontId="20" fillId="0" borderId="0" xfId="57" applyFont="1"/>
    <xf numFmtId="44" fontId="14" fillId="0" borderId="0" xfId="57" applyFont="1"/>
    <xf numFmtId="44" fontId="34" fillId="0" borderId="0" xfId="57" applyFont="1"/>
    <xf numFmtId="44" fontId="30" fillId="0" borderId="0" xfId="57" applyFont="1"/>
    <xf numFmtId="44" fontId="3" fillId="0" borderId="0" xfId="57" applyFont="1" applyAlignment="1">
      <alignment horizontal="left"/>
    </xf>
    <xf numFmtId="44" fontId="29" fillId="0" borderId="0" xfId="57" applyFont="1" applyAlignment="1">
      <alignment horizontal="left"/>
    </xf>
    <xf numFmtId="44" fontId="24" fillId="0" borderId="0" xfId="57" applyFont="1"/>
    <xf numFmtId="0" fontId="22" fillId="0" borderId="0" xfId="1" applyFont="1" applyAlignment="1">
      <alignment horizontal="center" vertical="center" wrapText="1"/>
    </xf>
    <xf numFmtId="164" fontId="9" fillId="0" borderId="0" xfId="2" applyFont="1" applyAlignment="1">
      <alignment horizontal="right" wrapText="1"/>
    </xf>
    <xf numFmtId="4" fontId="15" fillId="0" borderId="0" xfId="1" applyNumberFormat="1" applyFont="1" applyAlignment="1">
      <alignment horizontal="right" wrapText="1"/>
    </xf>
    <xf numFmtId="44" fontId="13" fillId="0" borderId="9" xfId="57" applyFont="1" applyBorder="1"/>
    <xf numFmtId="0" fontId="6" fillId="0" borderId="9" xfId="1" applyFont="1" applyBorder="1"/>
    <xf numFmtId="0" fontId="23" fillId="0" borderId="9" xfId="1" applyFont="1" applyBorder="1" applyAlignment="1">
      <alignment horizontal="left" vertical="center"/>
    </xf>
    <xf numFmtId="4" fontId="9" fillId="0" borderId="14" xfId="0" applyNumberFormat="1" applyFont="1" applyBorder="1"/>
    <xf numFmtId="4" fontId="9" fillId="0" borderId="14" xfId="1" applyNumberFormat="1" applyFont="1" applyBorder="1" applyAlignment="1">
      <alignment horizontal="right" wrapText="1"/>
    </xf>
    <xf numFmtId="4" fontId="9" fillId="0" borderId="12" xfId="1" applyNumberFormat="1" applyFont="1" applyBorder="1" applyAlignment="1">
      <alignment horizontal="right" wrapText="1"/>
    </xf>
    <xf numFmtId="4" fontId="9" fillId="0" borderId="10" xfId="1" applyNumberFormat="1" applyFont="1" applyBorder="1" applyAlignment="1">
      <alignment horizontal="right" wrapText="1"/>
    </xf>
    <xf numFmtId="4" fontId="18" fillId="0" borderId="9" xfId="0" applyNumberFormat="1" applyFont="1" applyBorder="1"/>
    <xf numFmtId="44" fontId="9" fillId="0" borderId="9" xfId="1" applyNumberFormat="1" applyFont="1" applyBorder="1"/>
    <xf numFmtId="0" fontId="13" fillId="0" borderId="9" xfId="1" applyFont="1" applyBorder="1" applyAlignment="1">
      <alignment vertical="center"/>
    </xf>
    <xf numFmtId="0" fontId="13" fillId="0" borderId="9" xfId="1" applyFont="1" applyBorder="1"/>
    <xf numFmtId="0" fontId="13" fillId="0" borderId="9" xfId="1" applyFont="1" applyBorder="1" applyAlignment="1">
      <alignment wrapText="1"/>
    </xf>
    <xf numFmtId="44" fontId="13" fillId="0" borderId="9" xfId="1" applyNumberFormat="1" applyFont="1" applyBorder="1"/>
    <xf numFmtId="0" fontId="13" fillId="0" borderId="9" xfId="0" applyFont="1" applyBorder="1" applyAlignment="1">
      <alignment vertical="center"/>
    </xf>
    <xf numFmtId="0" fontId="13" fillId="0" borderId="9" xfId="0" applyFont="1" applyBorder="1"/>
    <xf numFmtId="0" fontId="34" fillId="0" borderId="0" xfId="1" applyFont="1"/>
    <xf numFmtId="0" fontId="20" fillId="0" borderId="9" xfId="0" applyFont="1" applyBorder="1" applyAlignment="1">
      <alignment wrapText="1"/>
    </xf>
    <xf numFmtId="0" fontId="20" fillId="0" borderId="9" xfId="0" applyFont="1" applyBorder="1"/>
    <xf numFmtId="44" fontId="20" fillId="0" borderId="9" xfId="57" applyFont="1" applyBorder="1"/>
    <xf numFmtId="0" fontId="15" fillId="0" borderId="9" xfId="1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164" fontId="15" fillId="0" borderId="9" xfId="2" applyFont="1" applyBorder="1"/>
    <xf numFmtId="164" fontId="23" fillId="0" borderId="9" xfId="2" applyFont="1" applyBorder="1"/>
    <xf numFmtId="164" fontId="23" fillId="0" borderId="9" xfId="2" applyFont="1" applyBorder="1" applyAlignment="1">
      <alignment horizontal="right" wrapText="1"/>
    </xf>
    <xf numFmtId="4" fontId="23" fillId="0" borderId="9" xfId="1" applyNumberFormat="1" applyFont="1" applyBorder="1" applyAlignment="1">
      <alignment horizontal="right" wrapText="1"/>
    </xf>
    <xf numFmtId="44" fontId="34" fillId="0" borderId="0" xfId="57" applyFont="1" applyFill="1"/>
    <xf numFmtId="0" fontId="43" fillId="0" borderId="9" xfId="1" applyFont="1" applyBorder="1" applyAlignment="1">
      <alignment horizontal="left" vertical="center" wrapText="1"/>
    </xf>
    <xf numFmtId="44" fontId="30" fillId="0" borderId="0" xfId="57" applyFont="1" applyFill="1"/>
    <xf numFmtId="4" fontId="13" fillId="0" borderId="0" xfId="1" applyNumberFormat="1" applyFont="1"/>
    <xf numFmtId="0" fontId="9" fillId="2" borderId="9" xfId="1" applyFont="1" applyFill="1" applyBorder="1" applyAlignment="1">
      <alignment horizontal="center"/>
    </xf>
    <xf numFmtId="0" fontId="9" fillId="2" borderId="9" xfId="1" applyFont="1" applyFill="1" applyBorder="1" applyAlignment="1">
      <alignment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6" fillId="2" borderId="27" xfId="1" applyFont="1" applyFill="1" applyBorder="1" applyAlignment="1">
      <alignment vertical="center" wrapText="1"/>
    </xf>
    <xf numFmtId="44" fontId="9" fillId="2" borderId="27" xfId="57" applyFont="1" applyFill="1" applyBorder="1" applyAlignment="1"/>
    <xf numFmtId="164" fontId="9" fillId="2" borderId="27" xfId="2" applyFont="1" applyFill="1" applyBorder="1" applyAlignment="1">
      <alignment horizontal="right" wrapText="1"/>
    </xf>
    <xf numFmtId="164" fontId="9" fillId="2" borderId="14" xfId="2" applyFont="1" applyFill="1" applyBorder="1" applyAlignment="1">
      <alignment horizontal="right" wrapText="1"/>
    </xf>
    <xf numFmtId="4" fontId="9" fillId="2" borderId="27" xfId="1" applyNumberFormat="1" applyFont="1" applyFill="1" applyBorder="1" applyAlignment="1">
      <alignment horizontal="right" wrapText="1"/>
    </xf>
    <xf numFmtId="4" fontId="9" fillId="2" borderId="0" xfId="1" applyNumberFormat="1" applyFont="1" applyFill="1" applyAlignment="1">
      <alignment horizontal="right" wrapText="1"/>
    </xf>
    <xf numFmtId="44" fontId="14" fillId="2" borderId="0" xfId="57" applyFont="1" applyFill="1"/>
    <xf numFmtId="0" fontId="4" fillId="2" borderId="0" xfId="1" applyFont="1" applyFill="1"/>
    <xf numFmtId="0" fontId="41" fillId="0" borderId="0" xfId="56" applyFont="1" applyAlignment="1">
      <alignment horizontal="center"/>
    </xf>
    <xf numFmtId="0" fontId="42" fillId="0" borderId="0" xfId="56" applyFont="1" applyAlignment="1">
      <alignment horizontal="center"/>
    </xf>
    <xf numFmtId="0" fontId="38" fillId="0" borderId="0" xfId="56" applyFont="1" applyAlignment="1">
      <alignment horizontal="center"/>
    </xf>
    <xf numFmtId="0" fontId="35" fillId="0" borderId="0" xfId="56" applyFont="1" applyAlignment="1">
      <alignment horizontal="center"/>
    </xf>
    <xf numFmtId="0" fontId="22" fillId="0" borderId="25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1" fillId="0" borderId="25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2" xfId="1" applyFont="1" applyBorder="1" applyAlignment="1">
      <alignment horizontal="center" vertical="center" wrapText="1"/>
    </xf>
    <xf numFmtId="0" fontId="22" fillId="0" borderId="33" xfId="1" applyFont="1" applyBorder="1" applyAlignment="1">
      <alignment horizontal="center" vertical="center" wrapText="1"/>
    </xf>
    <xf numFmtId="0" fontId="22" fillId="0" borderId="34" xfId="1" applyFont="1" applyBorder="1" applyAlignment="1">
      <alignment horizontal="center" vertical="center" wrapText="1"/>
    </xf>
    <xf numFmtId="0" fontId="36" fillId="0" borderId="25" xfId="1" applyFont="1" applyBorder="1" applyAlignment="1">
      <alignment horizontal="center" vertical="center" wrapText="1"/>
    </xf>
    <xf numFmtId="0" fontId="36" fillId="0" borderId="30" xfId="1" applyFont="1" applyBorder="1" applyAlignment="1">
      <alignment horizontal="center" vertical="center" wrapText="1"/>
    </xf>
    <xf numFmtId="0" fontId="36" fillId="0" borderId="26" xfId="1" applyFont="1" applyBorder="1" applyAlignment="1">
      <alignment horizontal="center" vertical="center" wrapText="1"/>
    </xf>
    <xf numFmtId="0" fontId="22" fillId="0" borderId="30" xfId="1" applyFont="1" applyBorder="1" applyAlignment="1">
      <alignment horizontal="center" vertical="center" wrapText="1"/>
    </xf>
    <xf numFmtId="0" fontId="22" fillId="0" borderId="31" xfId="1" applyFont="1" applyBorder="1" applyAlignment="1">
      <alignment horizontal="center" vertical="center" wrapText="1"/>
    </xf>
    <xf numFmtId="10" fontId="23" fillId="0" borderId="0" xfId="1" applyNumberFormat="1" applyFont="1" applyAlignment="1">
      <alignment horizontal="center" vertical="top" wrapText="1"/>
    </xf>
    <xf numFmtId="0" fontId="22" fillId="0" borderId="1" xfId="1" applyFont="1" applyBorder="1" applyAlignment="1">
      <alignment vertical="center" wrapText="1"/>
    </xf>
    <xf numFmtId="0" fontId="22" fillId="0" borderId="2" xfId="1" applyFont="1" applyBorder="1" applyAlignment="1">
      <alignment vertical="center" wrapText="1"/>
    </xf>
    <xf numFmtId="0" fontId="22" fillId="0" borderId="4" xfId="1" applyFont="1" applyBorder="1" applyAlignment="1">
      <alignment vertical="center" wrapText="1"/>
    </xf>
    <xf numFmtId="44" fontId="38" fillId="0" borderId="1" xfId="57" applyFont="1" applyBorder="1" applyAlignment="1">
      <alignment vertical="center" wrapText="1"/>
    </xf>
    <xf numFmtId="44" fontId="38" fillId="0" borderId="2" xfId="57" applyFont="1" applyBorder="1" applyAlignment="1">
      <alignment vertical="center" wrapText="1"/>
    </xf>
    <xf numFmtId="44" fontId="38" fillId="0" borderId="4" xfId="57" applyFont="1" applyBorder="1" applyAlignment="1">
      <alignment vertical="center" wrapText="1"/>
    </xf>
    <xf numFmtId="0" fontId="13" fillId="0" borderId="0" xfId="1" applyFont="1" applyAlignment="1">
      <alignment horizontal="left" vertical="top" wrapText="1"/>
    </xf>
    <xf numFmtId="10" fontId="13" fillId="0" borderId="0" xfId="1" applyNumberFormat="1" applyFont="1" applyAlignment="1">
      <alignment horizontal="left" vertical="top" wrapText="1"/>
    </xf>
    <xf numFmtId="0" fontId="7" fillId="0" borderId="23" xfId="0" applyFont="1" applyBorder="1" applyAlignment="1">
      <alignment horizontal="center"/>
    </xf>
    <xf numFmtId="0" fontId="31" fillId="0" borderId="17" xfId="0" applyFont="1" applyBorder="1"/>
    <xf numFmtId="0" fontId="31" fillId="0" borderId="20" xfId="0" applyFont="1" applyBorder="1" applyAlignment="1">
      <alignment horizontal="center"/>
    </xf>
    <xf numFmtId="0" fontId="31" fillId="0" borderId="0" xfId="0" applyFont="1" applyBorder="1"/>
    <xf numFmtId="164" fontId="31" fillId="0" borderId="20" xfId="2" applyFont="1" applyBorder="1" applyAlignment="1">
      <alignment horizontal="center"/>
    </xf>
    <xf numFmtId="0" fontId="32" fillId="0" borderId="0" xfId="0" applyFont="1" applyBorder="1"/>
    <xf numFmtId="164" fontId="31" fillId="0" borderId="20" xfId="2" applyFont="1" applyBorder="1"/>
    <xf numFmtId="0" fontId="32" fillId="0" borderId="0" xfId="0" applyFont="1" applyBorder="1" applyAlignment="1">
      <alignment horizontal="center"/>
    </xf>
    <xf numFmtId="164" fontId="31" fillId="0" borderId="0" xfId="2" applyFont="1" applyBorder="1"/>
    <xf numFmtId="164" fontId="32" fillId="2" borderId="20" xfId="2" applyFont="1" applyFill="1" applyBorder="1"/>
    <xf numFmtId="164" fontId="32" fillId="5" borderId="20" xfId="2" applyFont="1" applyFill="1" applyBorder="1"/>
    <xf numFmtId="0" fontId="31" fillId="0" borderId="0" xfId="0" applyFont="1" applyBorder="1" applyAlignment="1">
      <alignment horizontal="right"/>
    </xf>
    <xf numFmtId="164" fontId="32" fillId="2" borderId="0" xfId="0" applyNumberFormat="1" applyFont="1" applyFill="1" applyBorder="1"/>
    <xf numFmtId="44" fontId="31" fillId="2" borderId="20" xfId="57" applyFont="1" applyFill="1" applyBorder="1"/>
    <xf numFmtId="43" fontId="31" fillId="0" borderId="0" xfId="0" applyNumberFormat="1" applyFont="1" applyBorder="1"/>
    <xf numFmtId="164" fontId="32" fillId="0" borderId="0" xfId="0" applyNumberFormat="1" applyFont="1" applyBorder="1"/>
    <xf numFmtId="164" fontId="31" fillId="0" borderId="22" xfId="2" applyFont="1" applyBorder="1"/>
  </cellXfs>
  <cellStyles count="58">
    <cellStyle name="Excel Built-in Normal" xfId="1" xr:uid="{00000000-0005-0000-0000-000000000000}"/>
    <cellStyle name="Millares" xfId="2" builtinId="3"/>
    <cellStyle name="Millares 10" xfId="3" xr:uid="{00000000-0005-0000-0000-000002000000}"/>
    <cellStyle name="Millares 10 2" xfId="4" xr:uid="{00000000-0005-0000-0000-000003000000}"/>
    <cellStyle name="Millares 10 2 2" xfId="5" xr:uid="{00000000-0005-0000-0000-000004000000}"/>
    <cellStyle name="Millares 13 2" xfId="6" xr:uid="{00000000-0005-0000-0000-000005000000}"/>
    <cellStyle name="Millares 14" xfId="7" xr:uid="{00000000-0005-0000-0000-000006000000}"/>
    <cellStyle name="Millares 14 2" xfId="8" xr:uid="{00000000-0005-0000-0000-000007000000}"/>
    <cellStyle name="Millares 14 3" xfId="9" xr:uid="{00000000-0005-0000-0000-000008000000}"/>
    <cellStyle name="Millares 14 4" xfId="10" xr:uid="{00000000-0005-0000-0000-000009000000}"/>
    <cellStyle name="Millares 2" xfId="11" xr:uid="{00000000-0005-0000-0000-00000A000000}"/>
    <cellStyle name="Millares 2 2" xfId="12" xr:uid="{00000000-0005-0000-0000-00000B000000}"/>
    <cellStyle name="Millares 2 3" xfId="13" xr:uid="{00000000-0005-0000-0000-00000C000000}"/>
    <cellStyle name="Millares 3" xfId="14" xr:uid="{00000000-0005-0000-0000-00000D000000}"/>
    <cellStyle name="Millares 3 2" xfId="15" xr:uid="{00000000-0005-0000-0000-00000E000000}"/>
    <cellStyle name="Millares 3 2 2" xfId="16" xr:uid="{00000000-0005-0000-0000-00000F000000}"/>
    <cellStyle name="Millares 4" xfId="17" xr:uid="{00000000-0005-0000-0000-000010000000}"/>
    <cellStyle name="Millares 5" xfId="18" xr:uid="{00000000-0005-0000-0000-000011000000}"/>
    <cellStyle name="Millares 7" xfId="19" xr:uid="{00000000-0005-0000-0000-000012000000}"/>
    <cellStyle name="Millares 7 2" xfId="20" xr:uid="{00000000-0005-0000-0000-000013000000}"/>
    <cellStyle name="Millares 9" xfId="21" xr:uid="{00000000-0005-0000-0000-000014000000}"/>
    <cellStyle name="Moneda" xfId="57" builtinId="4"/>
    <cellStyle name="Normal" xfId="0" builtinId="0"/>
    <cellStyle name="Normal 10" xfId="22" xr:uid="{00000000-0005-0000-0000-000017000000}"/>
    <cellStyle name="Normal 10 2" xfId="23" xr:uid="{00000000-0005-0000-0000-000018000000}"/>
    <cellStyle name="Normal 11" xfId="24" xr:uid="{00000000-0005-0000-0000-000019000000}"/>
    <cellStyle name="Normal 11 2 2" xfId="25" xr:uid="{00000000-0005-0000-0000-00001A000000}"/>
    <cellStyle name="Normal 12" xfId="26" xr:uid="{00000000-0005-0000-0000-00001B000000}"/>
    <cellStyle name="Normal 12 2" xfId="27" xr:uid="{00000000-0005-0000-0000-00001C000000}"/>
    <cellStyle name="Normal 12 2 2" xfId="28" xr:uid="{00000000-0005-0000-0000-00001D000000}"/>
    <cellStyle name="Normal 13" xfId="29" xr:uid="{00000000-0005-0000-0000-00001E000000}"/>
    <cellStyle name="Normal 14" xfId="30" xr:uid="{00000000-0005-0000-0000-00001F000000}"/>
    <cellStyle name="Normal 2" xfId="31" xr:uid="{00000000-0005-0000-0000-000020000000}"/>
    <cellStyle name="Normal 2 2" xfId="32" xr:uid="{00000000-0005-0000-0000-000021000000}"/>
    <cellStyle name="Normal 2 2 2" xfId="33" xr:uid="{00000000-0005-0000-0000-000022000000}"/>
    <cellStyle name="Normal 2 2 2 2" xfId="34" xr:uid="{00000000-0005-0000-0000-000023000000}"/>
    <cellStyle name="Normal 2 2 2 2 2" xfId="35" xr:uid="{00000000-0005-0000-0000-000024000000}"/>
    <cellStyle name="Normal 2 2 2 2 2 2" xfId="36" xr:uid="{00000000-0005-0000-0000-000025000000}"/>
    <cellStyle name="Normal 2 2 2 2 2 3" xfId="37" xr:uid="{00000000-0005-0000-0000-000026000000}"/>
    <cellStyle name="Normal 2 2 2 2 3" xfId="38" xr:uid="{00000000-0005-0000-0000-000027000000}"/>
    <cellStyle name="Normal 2 2 2 2 4" xfId="39" xr:uid="{00000000-0005-0000-0000-000028000000}"/>
    <cellStyle name="Normal 2 2 2 3" xfId="40" xr:uid="{00000000-0005-0000-0000-000029000000}"/>
    <cellStyle name="Normal 2 2 2 3 2" xfId="41" xr:uid="{00000000-0005-0000-0000-00002A000000}"/>
    <cellStyle name="Normal 2 2 2 3 3" xfId="42" xr:uid="{00000000-0005-0000-0000-00002B000000}"/>
    <cellStyle name="Normal 2 2 2 3 4" xfId="43" xr:uid="{00000000-0005-0000-0000-00002C000000}"/>
    <cellStyle name="Normal 2 2 2 3 5" xfId="44" xr:uid="{00000000-0005-0000-0000-00002D000000}"/>
    <cellStyle name="Normal 2 2 2 4" xfId="45" xr:uid="{00000000-0005-0000-0000-00002E000000}"/>
    <cellStyle name="Normal 2 2 2 5" xfId="46" xr:uid="{00000000-0005-0000-0000-00002F000000}"/>
    <cellStyle name="Normal 2 2 2 6" xfId="47" xr:uid="{00000000-0005-0000-0000-000030000000}"/>
    <cellStyle name="Normal 2 3" xfId="48" xr:uid="{00000000-0005-0000-0000-000031000000}"/>
    <cellStyle name="Normal 2_Nominas Ayuda Jun. 2012" xfId="49" xr:uid="{00000000-0005-0000-0000-000032000000}"/>
    <cellStyle name="Normal 3" xfId="50" xr:uid="{00000000-0005-0000-0000-000033000000}"/>
    <cellStyle name="Normal 3 2" xfId="51" xr:uid="{00000000-0005-0000-0000-000034000000}"/>
    <cellStyle name="Normal 4 2" xfId="52" xr:uid="{00000000-0005-0000-0000-000035000000}"/>
    <cellStyle name="Normal 5" xfId="53" xr:uid="{00000000-0005-0000-0000-000036000000}"/>
    <cellStyle name="Normal 6" xfId="54" xr:uid="{00000000-0005-0000-0000-000037000000}"/>
    <cellStyle name="Normal 8" xfId="55" xr:uid="{00000000-0005-0000-0000-000038000000}"/>
    <cellStyle name="Normal_Hoja2" xfId="56" xr:uid="{00000000-0005-0000-0000-000039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CD5B5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203315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S226"/>
  <sheetViews>
    <sheetView zoomScale="90" zoomScaleNormal="90" zoomScaleSheetLayoutView="100" workbookViewId="0">
      <pane ySplit="8" topLeftCell="A179" activePane="bottomLeft" state="frozen"/>
      <selection pane="bottomLeft" activeCell="C183" sqref="C183"/>
    </sheetView>
  </sheetViews>
  <sheetFormatPr baseColWidth="10" defaultColWidth="11.42578125" defaultRowHeight="15" x14ac:dyDescent="0.25"/>
  <cols>
    <col min="1" max="1" width="4.7109375" style="31" customWidth="1"/>
    <col min="2" max="2" width="38.85546875" style="93" customWidth="1"/>
    <col min="3" max="3" width="16.7109375" style="13" customWidth="1"/>
    <col min="4" max="4" width="21.7109375" style="43" customWidth="1"/>
    <col min="5" max="5" width="22.5703125" style="105" customWidth="1"/>
    <col min="6" max="6" width="13.5703125" style="31" customWidth="1"/>
    <col min="7" max="7" width="10.7109375" style="31" customWidth="1"/>
    <col min="8" max="8" width="11.7109375" style="31" customWidth="1"/>
    <col min="9" max="9" width="11.5703125" style="31" customWidth="1"/>
    <col min="10" max="10" width="12.42578125" style="31" customWidth="1"/>
    <col min="11" max="11" width="11.85546875" style="31" customWidth="1"/>
    <col min="12" max="12" width="12.140625" style="31" customWidth="1"/>
    <col min="13" max="13" width="16.85546875" style="31" customWidth="1"/>
    <col min="14" max="14" width="14.28515625" style="31" customWidth="1"/>
    <col min="15" max="16" width="15.28515625" style="31" customWidth="1"/>
    <col min="17" max="17" width="24" style="194" customWidth="1"/>
    <col min="18" max="18" width="32.5703125" style="1" customWidth="1"/>
    <col min="19" max="16384" width="11.42578125" style="1"/>
  </cols>
  <sheetData>
    <row r="1" spans="1:18" ht="23.25" customHeight="1" x14ac:dyDescent="0.3">
      <c r="A1" s="245" t="s">
        <v>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8" ht="18" customHeight="1" x14ac:dyDescent="0.25">
      <c r="A2" s="246" t="s">
        <v>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8" ht="18" customHeight="1" x14ac:dyDescent="0.2">
      <c r="A3" s="247" t="s">
        <v>309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33"/>
    </row>
    <row r="4" spans="1:18" ht="18" customHeight="1" x14ac:dyDescent="0.2">
      <c r="A4" s="248" t="s">
        <v>569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</row>
    <row r="5" spans="1:18" ht="14.25" customHeight="1" thickBot="1" x14ac:dyDescent="0.25">
      <c r="C5" s="142">
        <v>193525</v>
      </c>
      <c r="D5" s="78"/>
      <c r="E5" s="143"/>
      <c r="F5" s="54"/>
      <c r="G5" s="54"/>
      <c r="H5" s="54"/>
      <c r="I5" s="54"/>
      <c r="J5" s="144"/>
      <c r="K5" s="144"/>
      <c r="L5" s="54"/>
      <c r="M5" s="54"/>
      <c r="N5" s="54"/>
      <c r="O5" s="54"/>
      <c r="P5" s="54"/>
    </row>
    <row r="6" spans="1:18" ht="20.100000000000001" customHeight="1" x14ac:dyDescent="0.2">
      <c r="A6" s="157"/>
      <c r="B6" s="253" t="s">
        <v>3</v>
      </c>
      <c r="C6" s="253" t="s">
        <v>4</v>
      </c>
      <c r="D6" s="265" t="s">
        <v>5</v>
      </c>
      <c r="E6" s="268" t="s">
        <v>6</v>
      </c>
      <c r="F6" s="256" t="s">
        <v>7</v>
      </c>
      <c r="G6" s="259" t="s">
        <v>8</v>
      </c>
      <c r="H6" s="249" t="s">
        <v>9</v>
      </c>
      <c r="I6" s="251" t="s">
        <v>245</v>
      </c>
      <c r="J6" s="249" t="s">
        <v>244</v>
      </c>
      <c r="K6" s="259" t="s">
        <v>10</v>
      </c>
      <c r="L6" s="253" t="s">
        <v>11</v>
      </c>
      <c r="M6" s="162" t="s">
        <v>12</v>
      </c>
      <c r="N6" s="253" t="s">
        <v>273</v>
      </c>
      <c r="O6" s="253" t="s">
        <v>13</v>
      </c>
      <c r="P6" s="202"/>
      <c r="Q6" s="205">
        <v>86699.199999999997</v>
      </c>
      <c r="R6" s="206" t="s">
        <v>556</v>
      </c>
    </row>
    <row r="7" spans="1:18" ht="30" customHeight="1" thickBot="1" x14ac:dyDescent="0.25">
      <c r="A7" s="158"/>
      <c r="B7" s="254"/>
      <c r="C7" s="254"/>
      <c r="D7" s="266"/>
      <c r="E7" s="269"/>
      <c r="F7" s="257"/>
      <c r="G7" s="260"/>
      <c r="H7" s="250"/>
      <c r="I7" s="252"/>
      <c r="J7" s="262"/>
      <c r="K7" s="261"/>
      <c r="L7" s="263"/>
      <c r="M7" s="163"/>
      <c r="N7" s="263"/>
      <c r="O7" s="254"/>
      <c r="P7" s="202"/>
      <c r="Q7" s="205">
        <v>216748</v>
      </c>
      <c r="R7" s="207" t="s">
        <v>242</v>
      </c>
    </row>
    <row r="8" spans="1:18" ht="22.5" customHeight="1" thickBot="1" x14ac:dyDescent="0.25">
      <c r="A8" s="159" t="s">
        <v>14</v>
      </c>
      <c r="B8" s="255"/>
      <c r="C8" s="255"/>
      <c r="D8" s="267"/>
      <c r="E8" s="270"/>
      <c r="F8" s="258"/>
      <c r="G8" s="261"/>
      <c r="H8" s="160">
        <v>1.2E-2</v>
      </c>
      <c r="I8" s="155">
        <v>2.8700000000000003E-2</v>
      </c>
      <c r="J8" s="161">
        <v>7.0999999999999994E-2</v>
      </c>
      <c r="K8" s="156">
        <v>3.04E-2</v>
      </c>
      <c r="L8" s="164">
        <v>7.0900000000000005E-2</v>
      </c>
      <c r="M8" s="164"/>
      <c r="N8" s="165"/>
      <c r="O8" s="255"/>
      <c r="P8" s="202"/>
      <c r="Q8" s="205">
        <v>433496</v>
      </c>
      <c r="R8" s="206" t="s">
        <v>555</v>
      </c>
    </row>
    <row r="9" spans="1:18" ht="23.25" customHeight="1" x14ac:dyDescent="0.25">
      <c r="A9" s="35">
        <v>1</v>
      </c>
      <c r="B9" s="16" t="s">
        <v>312</v>
      </c>
      <c r="C9" s="55" t="s">
        <v>313</v>
      </c>
      <c r="D9" s="176" t="s">
        <v>15</v>
      </c>
      <c r="E9" s="95">
        <v>200000</v>
      </c>
      <c r="F9" s="208">
        <v>35627.94</v>
      </c>
      <c r="G9" s="56">
        <v>25</v>
      </c>
      <c r="H9" s="209">
        <f>86699.2*H8</f>
        <v>1040.3904</v>
      </c>
      <c r="I9" s="209">
        <f>E9*0.0287</f>
        <v>5740</v>
      </c>
      <c r="J9" s="210">
        <f>E9*0.071</f>
        <v>14199.999999999998</v>
      </c>
      <c r="K9" s="211">
        <f>+E9*K8</f>
        <v>6080</v>
      </c>
      <c r="L9" s="211">
        <f>+E9*L8</f>
        <v>14180.000000000002</v>
      </c>
      <c r="M9" s="21"/>
      <c r="N9" s="212"/>
      <c r="O9" s="21">
        <f>E9-F9-G9-I9-K9-M9-N9</f>
        <v>152527.06</v>
      </c>
      <c r="P9" s="61"/>
      <c r="Q9" s="107"/>
      <c r="R9" s="2"/>
    </row>
    <row r="10" spans="1:18" ht="23.25" customHeight="1" x14ac:dyDescent="0.25">
      <c r="A10" s="35">
        <v>2</v>
      </c>
      <c r="B10" s="16" t="s">
        <v>53</v>
      </c>
      <c r="C10" s="55" t="s">
        <v>54</v>
      </c>
      <c r="D10" s="176" t="s">
        <v>16</v>
      </c>
      <c r="E10" s="95">
        <v>60000</v>
      </c>
      <c r="F10" s="11">
        <v>3486.65</v>
      </c>
      <c r="G10" s="56">
        <v>25</v>
      </c>
      <c r="H10" s="17">
        <f t="shared" ref="H10:H39" si="0">E10*0.012</f>
        <v>720</v>
      </c>
      <c r="I10" s="21">
        <f t="shared" ref="I10:I38" si="1">E10*0.0287</f>
        <v>1722</v>
      </c>
      <c r="J10" s="57">
        <f>E10*0.071</f>
        <v>4260</v>
      </c>
      <c r="K10" s="21">
        <f t="shared" ref="K10:K39" si="2">E10*0.0304</f>
        <v>1824</v>
      </c>
      <c r="L10" s="21">
        <f t="shared" ref="L10:L39" si="3">E10*0.0709</f>
        <v>4254</v>
      </c>
      <c r="M10" s="21">
        <v>705.03</v>
      </c>
      <c r="N10" s="17"/>
      <c r="O10" s="21">
        <f>E10-F10-G10-I10-K10-M10-N10</f>
        <v>52237.32</v>
      </c>
      <c r="P10" s="61"/>
    </row>
    <row r="11" spans="1:18" ht="23.25" customHeight="1" x14ac:dyDescent="0.25">
      <c r="A11" s="35">
        <v>3</v>
      </c>
      <c r="B11" s="16" t="s">
        <v>55</v>
      </c>
      <c r="C11" s="55" t="s">
        <v>56</v>
      </c>
      <c r="D11" s="176" t="s">
        <v>16</v>
      </c>
      <c r="E11" s="96">
        <v>60000</v>
      </c>
      <c r="F11" s="11">
        <v>3486.65</v>
      </c>
      <c r="G11" s="56">
        <v>25</v>
      </c>
      <c r="H11" s="17">
        <f t="shared" si="0"/>
        <v>720</v>
      </c>
      <c r="I11" s="21">
        <f t="shared" si="1"/>
        <v>1722</v>
      </c>
      <c r="J11" s="57">
        <f t="shared" ref="J11:J38" si="4">E11*0.071</f>
        <v>4260</v>
      </c>
      <c r="K11" s="21">
        <f>E11*0.0304</f>
        <v>1824</v>
      </c>
      <c r="L11" s="21">
        <f t="shared" si="3"/>
        <v>4254</v>
      </c>
      <c r="M11" s="21">
        <v>1421.63</v>
      </c>
      <c r="N11" s="17"/>
      <c r="O11" s="21">
        <f>E11-F11-G11-I11-K11-M11-N11</f>
        <v>51520.72</v>
      </c>
      <c r="P11" s="61"/>
      <c r="Q11" s="194">
        <f>+E9-I9-K9</f>
        <v>188180</v>
      </c>
    </row>
    <row r="12" spans="1:18" ht="23.25" customHeight="1" x14ac:dyDescent="0.25">
      <c r="A12" s="35">
        <v>4</v>
      </c>
      <c r="B12" s="16" t="s">
        <v>17</v>
      </c>
      <c r="C12" s="55" t="s">
        <v>18</v>
      </c>
      <c r="D12" s="176" t="s">
        <v>19</v>
      </c>
      <c r="E12" s="96">
        <v>57500</v>
      </c>
      <c r="F12" s="12">
        <v>3016.2</v>
      </c>
      <c r="G12" s="56">
        <v>25</v>
      </c>
      <c r="H12" s="17">
        <f>E12*0.012</f>
        <v>690</v>
      </c>
      <c r="I12" s="21">
        <f>E12*0.0287</f>
        <v>1650.25</v>
      </c>
      <c r="J12" s="57">
        <f>E12*0.071</f>
        <v>4082.4999999999995</v>
      </c>
      <c r="K12" s="21">
        <f>E12*0.0304</f>
        <v>1748</v>
      </c>
      <c r="L12" s="21">
        <f t="shared" si="3"/>
        <v>4076.7500000000005</v>
      </c>
      <c r="M12" s="21"/>
      <c r="N12" s="17"/>
      <c r="O12" s="21">
        <f>E12-F12-G12-I12-K12-M12-N12</f>
        <v>51060.55</v>
      </c>
      <c r="P12" s="61"/>
      <c r="R12" s="20"/>
    </row>
    <row r="13" spans="1:18" s="25" customFormat="1" ht="28.5" customHeight="1" x14ac:dyDescent="0.25">
      <c r="A13" s="35">
        <v>5</v>
      </c>
      <c r="B13" s="47" t="s">
        <v>249</v>
      </c>
      <c r="C13" s="30" t="s">
        <v>250</v>
      </c>
      <c r="D13" s="177" t="s">
        <v>251</v>
      </c>
      <c r="E13" s="145">
        <v>15000</v>
      </c>
      <c r="F13" s="43"/>
      <c r="G13" s="56">
        <v>25</v>
      </c>
      <c r="H13" s="27">
        <f t="shared" si="0"/>
        <v>180</v>
      </c>
      <c r="I13" s="27">
        <f t="shared" si="1"/>
        <v>430.5</v>
      </c>
      <c r="J13" s="27">
        <f t="shared" si="4"/>
        <v>1065</v>
      </c>
      <c r="K13" s="27">
        <f t="shared" si="2"/>
        <v>456</v>
      </c>
      <c r="L13" s="27">
        <f t="shared" si="3"/>
        <v>1063.5</v>
      </c>
      <c r="M13" s="43"/>
      <c r="N13" s="48"/>
      <c r="O13" s="27">
        <f>+E13-F13-G13-I13-K13-M13-N13</f>
        <v>14088.5</v>
      </c>
      <c r="P13" s="203"/>
      <c r="Q13" s="195"/>
    </row>
    <row r="14" spans="1:18" ht="23.25" customHeight="1" x14ac:dyDescent="0.25">
      <c r="A14" s="35">
        <v>6</v>
      </c>
      <c r="B14" s="16" t="s">
        <v>63</v>
      </c>
      <c r="C14" s="55" t="s">
        <v>64</v>
      </c>
      <c r="D14" s="176" t="s">
        <v>65</v>
      </c>
      <c r="E14" s="95">
        <v>35000</v>
      </c>
      <c r="F14" s="12"/>
      <c r="G14" s="56">
        <v>25</v>
      </c>
      <c r="H14" s="17">
        <f t="shared" si="0"/>
        <v>420</v>
      </c>
      <c r="I14" s="21">
        <f t="shared" si="1"/>
        <v>1004.5</v>
      </c>
      <c r="J14" s="21">
        <f t="shared" si="4"/>
        <v>2485</v>
      </c>
      <c r="K14" s="21">
        <f t="shared" si="2"/>
        <v>1064</v>
      </c>
      <c r="L14" s="21">
        <f t="shared" si="3"/>
        <v>2481.5</v>
      </c>
      <c r="M14" s="21"/>
      <c r="N14" s="17"/>
      <c r="O14" s="21">
        <f t="shared" ref="O14:O43" si="5">E14-F14-G14-I14-K14-M14-N14</f>
        <v>32906.5</v>
      </c>
      <c r="P14" s="61"/>
      <c r="Q14" s="107"/>
    </row>
    <row r="15" spans="1:18" s="3" customFormat="1" ht="23.25" customHeight="1" x14ac:dyDescent="0.25">
      <c r="A15" s="35">
        <v>7</v>
      </c>
      <c r="B15" s="16" t="s">
        <v>26</v>
      </c>
      <c r="C15" s="15" t="s">
        <v>27</v>
      </c>
      <c r="D15" s="176" t="s">
        <v>28</v>
      </c>
      <c r="E15" s="96">
        <v>10700</v>
      </c>
      <c r="F15" s="17"/>
      <c r="G15" s="56">
        <v>25</v>
      </c>
      <c r="H15" s="17">
        <f t="shared" si="0"/>
        <v>128.4</v>
      </c>
      <c r="I15" s="21">
        <f t="shared" si="1"/>
        <v>307.08999999999997</v>
      </c>
      <c r="J15" s="21">
        <f t="shared" si="4"/>
        <v>759.69999999999993</v>
      </c>
      <c r="K15" s="21">
        <f t="shared" si="2"/>
        <v>325.27999999999997</v>
      </c>
      <c r="L15" s="21">
        <f t="shared" si="3"/>
        <v>758.63</v>
      </c>
      <c r="M15" s="21"/>
      <c r="N15" s="17">
        <v>0</v>
      </c>
      <c r="O15" s="21">
        <f t="shared" si="5"/>
        <v>10042.629999999999</v>
      </c>
      <c r="P15" s="61"/>
      <c r="Q15" s="194"/>
    </row>
    <row r="16" spans="1:18" s="3" customFormat="1" ht="23.25" customHeight="1" x14ac:dyDescent="0.25">
      <c r="A16" s="35">
        <v>8</v>
      </c>
      <c r="B16" s="16" t="s">
        <v>29</v>
      </c>
      <c r="C16" s="15" t="s">
        <v>30</v>
      </c>
      <c r="D16" s="176" t="s">
        <v>28</v>
      </c>
      <c r="E16" s="96">
        <v>10700</v>
      </c>
      <c r="F16" s="17"/>
      <c r="G16" s="56">
        <v>25</v>
      </c>
      <c r="H16" s="17">
        <f t="shared" si="0"/>
        <v>128.4</v>
      </c>
      <c r="I16" s="21">
        <f t="shared" si="1"/>
        <v>307.08999999999997</v>
      </c>
      <c r="J16" s="21">
        <f t="shared" si="4"/>
        <v>759.69999999999993</v>
      </c>
      <c r="K16" s="21">
        <f t="shared" si="2"/>
        <v>325.27999999999997</v>
      </c>
      <c r="L16" s="21">
        <f t="shared" si="3"/>
        <v>758.63</v>
      </c>
      <c r="M16" s="21"/>
      <c r="N16" s="17"/>
      <c r="O16" s="21">
        <f t="shared" si="5"/>
        <v>10042.629999999999</v>
      </c>
      <c r="P16" s="61"/>
      <c r="Q16" s="194"/>
    </row>
    <row r="17" spans="1:17" s="3" customFormat="1" ht="23.25" customHeight="1" x14ac:dyDescent="0.25">
      <c r="A17" s="35">
        <v>9</v>
      </c>
      <c r="B17" s="16" t="s">
        <v>66</v>
      </c>
      <c r="C17" s="15" t="s">
        <v>67</v>
      </c>
      <c r="D17" s="176" t="s">
        <v>25</v>
      </c>
      <c r="E17" s="96">
        <v>10000</v>
      </c>
      <c r="F17" s="17"/>
      <c r="G17" s="56">
        <v>25</v>
      </c>
      <c r="H17" s="17">
        <f t="shared" si="0"/>
        <v>120</v>
      </c>
      <c r="I17" s="21">
        <f t="shared" si="1"/>
        <v>287</v>
      </c>
      <c r="J17" s="21">
        <f t="shared" si="4"/>
        <v>709.99999999999989</v>
      </c>
      <c r="K17" s="21">
        <f t="shared" si="2"/>
        <v>304</v>
      </c>
      <c r="L17" s="21">
        <f t="shared" si="3"/>
        <v>709</v>
      </c>
      <c r="M17" s="21"/>
      <c r="N17" s="17"/>
      <c r="O17" s="21">
        <f t="shared" si="5"/>
        <v>9384</v>
      </c>
      <c r="P17" s="61"/>
      <c r="Q17" s="196"/>
    </row>
    <row r="18" spans="1:17" s="3" customFormat="1" ht="23.25" customHeight="1" x14ac:dyDescent="0.25">
      <c r="A18" s="35">
        <v>10</v>
      </c>
      <c r="B18" s="16" t="s">
        <v>68</v>
      </c>
      <c r="C18" s="15" t="s">
        <v>69</v>
      </c>
      <c r="D18" s="176" t="s">
        <v>24</v>
      </c>
      <c r="E18" s="96">
        <v>10000</v>
      </c>
      <c r="F18" s="17"/>
      <c r="G18" s="56">
        <v>25</v>
      </c>
      <c r="H18" s="17">
        <f t="shared" si="0"/>
        <v>120</v>
      </c>
      <c r="I18" s="21">
        <f t="shared" si="1"/>
        <v>287</v>
      </c>
      <c r="J18" s="21">
        <f t="shared" si="4"/>
        <v>709.99999999999989</v>
      </c>
      <c r="K18" s="21">
        <f t="shared" si="2"/>
        <v>304</v>
      </c>
      <c r="L18" s="21">
        <f t="shared" si="3"/>
        <v>709</v>
      </c>
      <c r="M18" s="21"/>
      <c r="N18" s="17"/>
      <c r="O18" s="21">
        <f t="shared" si="5"/>
        <v>9384</v>
      </c>
      <c r="P18" s="61"/>
      <c r="Q18" s="196"/>
    </row>
    <row r="19" spans="1:17" s="3" customFormat="1" ht="23.25" customHeight="1" x14ac:dyDescent="0.25">
      <c r="A19" s="35">
        <v>11</v>
      </c>
      <c r="B19" s="16" t="s">
        <v>70</v>
      </c>
      <c r="C19" s="15" t="s">
        <v>71</v>
      </c>
      <c r="D19" s="176" t="s">
        <v>72</v>
      </c>
      <c r="E19" s="96">
        <v>16000</v>
      </c>
      <c r="F19" s="17"/>
      <c r="G19" s="56">
        <v>25</v>
      </c>
      <c r="H19" s="17">
        <f t="shared" si="0"/>
        <v>192</v>
      </c>
      <c r="I19" s="21">
        <f t="shared" si="1"/>
        <v>459.2</v>
      </c>
      <c r="J19" s="21">
        <f t="shared" si="4"/>
        <v>1136</v>
      </c>
      <c r="K19" s="21">
        <f t="shared" si="2"/>
        <v>486.4</v>
      </c>
      <c r="L19" s="21">
        <f t="shared" si="3"/>
        <v>1134.4000000000001</v>
      </c>
      <c r="M19" s="21"/>
      <c r="N19" s="17"/>
      <c r="O19" s="21">
        <f t="shared" si="5"/>
        <v>15029.4</v>
      </c>
      <c r="P19" s="61"/>
      <c r="Q19" s="196"/>
    </row>
    <row r="20" spans="1:17" s="3" customFormat="1" ht="23.25" customHeight="1" x14ac:dyDescent="0.25">
      <c r="A20" s="35">
        <v>12</v>
      </c>
      <c r="B20" s="16" t="s">
        <v>73</v>
      </c>
      <c r="C20" s="15" t="s">
        <v>74</v>
      </c>
      <c r="D20" s="176" t="s">
        <v>75</v>
      </c>
      <c r="E20" s="96">
        <v>15000</v>
      </c>
      <c r="F20" s="17"/>
      <c r="G20" s="56">
        <v>25</v>
      </c>
      <c r="H20" s="17">
        <f t="shared" si="0"/>
        <v>180</v>
      </c>
      <c r="I20" s="21">
        <f t="shared" si="1"/>
        <v>430.5</v>
      </c>
      <c r="J20" s="21">
        <f t="shared" si="4"/>
        <v>1065</v>
      </c>
      <c r="K20" s="21">
        <f t="shared" si="2"/>
        <v>456</v>
      </c>
      <c r="L20" s="21">
        <f t="shared" si="3"/>
        <v>1063.5</v>
      </c>
      <c r="M20" s="21"/>
      <c r="N20" s="17"/>
      <c r="O20" s="21">
        <f t="shared" si="5"/>
        <v>14088.5</v>
      </c>
      <c r="P20" s="61"/>
      <c r="Q20" s="196"/>
    </row>
    <row r="21" spans="1:17" s="3" customFormat="1" ht="23.25" customHeight="1" x14ac:dyDescent="0.25">
      <c r="A21" s="35">
        <v>13</v>
      </c>
      <c r="B21" s="16" t="s">
        <v>76</v>
      </c>
      <c r="C21" s="15" t="s">
        <v>77</v>
      </c>
      <c r="D21" s="176" t="s">
        <v>78</v>
      </c>
      <c r="E21" s="96">
        <v>18000</v>
      </c>
      <c r="F21" s="17"/>
      <c r="G21" s="56">
        <v>25</v>
      </c>
      <c r="H21" s="17">
        <f t="shared" si="0"/>
        <v>216</v>
      </c>
      <c r="I21" s="21">
        <f t="shared" si="1"/>
        <v>516.6</v>
      </c>
      <c r="J21" s="21">
        <f t="shared" si="4"/>
        <v>1277.9999999999998</v>
      </c>
      <c r="K21" s="21">
        <f t="shared" si="2"/>
        <v>547.20000000000005</v>
      </c>
      <c r="L21" s="21">
        <f t="shared" si="3"/>
        <v>1276.2</v>
      </c>
      <c r="M21" s="21"/>
      <c r="N21" s="17"/>
      <c r="O21" s="21">
        <f t="shared" si="5"/>
        <v>16911.2</v>
      </c>
      <c r="P21" s="61"/>
      <c r="Q21" s="196"/>
    </row>
    <row r="22" spans="1:17" s="3" customFormat="1" ht="23.25" customHeight="1" x14ac:dyDescent="0.25">
      <c r="A22" s="35">
        <v>14</v>
      </c>
      <c r="B22" s="16" t="s">
        <v>79</v>
      </c>
      <c r="C22" s="15" t="s">
        <v>80</v>
      </c>
      <c r="D22" s="176" t="s">
        <v>81</v>
      </c>
      <c r="E22" s="96">
        <v>11000</v>
      </c>
      <c r="F22" s="17"/>
      <c r="G22" s="56">
        <v>25</v>
      </c>
      <c r="H22" s="17">
        <f t="shared" si="0"/>
        <v>132</v>
      </c>
      <c r="I22" s="21">
        <f t="shared" si="1"/>
        <v>315.7</v>
      </c>
      <c r="J22" s="21">
        <f t="shared" si="4"/>
        <v>780.99999999999989</v>
      </c>
      <c r="K22" s="21">
        <f t="shared" si="2"/>
        <v>334.4</v>
      </c>
      <c r="L22" s="21">
        <f t="shared" si="3"/>
        <v>779.90000000000009</v>
      </c>
      <c r="M22" s="21"/>
      <c r="N22" s="17"/>
      <c r="O22" s="21">
        <f t="shared" si="5"/>
        <v>10324.9</v>
      </c>
      <c r="P22" s="61"/>
      <c r="Q22" s="196"/>
    </row>
    <row r="23" spans="1:17" s="3" customFormat="1" ht="23.25" customHeight="1" x14ac:dyDescent="0.25">
      <c r="A23" s="35">
        <v>15</v>
      </c>
      <c r="B23" s="16" t="s">
        <v>82</v>
      </c>
      <c r="C23" s="15" t="s">
        <v>83</v>
      </c>
      <c r="D23" s="176" t="s">
        <v>84</v>
      </c>
      <c r="E23" s="96">
        <v>20000</v>
      </c>
      <c r="F23" s="17"/>
      <c r="G23" s="56">
        <v>25</v>
      </c>
      <c r="H23" s="17">
        <f t="shared" si="0"/>
        <v>240</v>
      </c>
      <c r="I23" s="21">
        <f t="shared" si="1"/>
        <v>574</v>
      </c>
      <c r="J23" s="21">
        <f t="shared" si="4"/>
        <v>1419.9999999999998</v>
      </c>
      <c r="K23" s="21">
        <f t="shared" si="2"/>
        <v>608</v>
      </c>
      <c r="L23" s="21">
        <f t="shared" si="3"/>
        <v>1418</v>
      </c>
      <c r="M23" s="21"/>
      <c r="N23" s="17"/>
      <c r="O23" s="21">
        <f t="shared" si="5"/>
        <v>18793</v>
      </c>
      <c r="P23" s="61"/>
      <c r="Q23" s="196"/>
    </row>
    <row r="24" spans="1:17" s="3" customFormat="1" ht="23.25" customHeight="1" x14ac:dyDescent="0.25">
      <c r="A24" s="35">
        <v>16</v>
      </c>
      <c r="B24" s="16" t="s">
        <v>85</v>
      </c>
      <c r="C24" s="15" t="s">
        <v>86</v>
      </c>
      <c r="D24" s="176" t="s">
        <v>87</v>
      </c>
      <c r="E24" s="96">
        <v>12000</v>
      </c>
      <c r="F24" s="17"/>
      <c r="G24" s="56">
        <v>25</v>
      </c>
      <c r="H24" s="17">
        <f t="shared" si="0"/>
        <v>144</v>
      </c>
      <c r="I24" s="21">
        <f t="shared" si="1"/>
        <v>344.4</v>
      </c>
      <c r="J24" s="21">
        <f t="shared" si="4"/>
        <v>851.99999999999989</v>
      </c>
      <c r="K24" s="21">
        <f t="shared" si="2"/>
        <v>364.8</v>
      </c>
      <c r="L24" s="21">
        <f t="shared" si="3"/>
        <v>850.80000000000007</v>
      </c>
      <c r="M24" s="21"/>
      <c r="N24" s="17"/>
      <c r="O24" s="21">
        <f t="shared" si="5"/>
        <v>11265.800000000001</v>
      </c>
      <c r="P24" s="61"/>
      <c r="Q24" s="196"/>
    </row>
    <row r="25" spans="1:17" s="3" customFormat="1" ht="23.25" customHeight="1" x14ac:dyDescent="0.25">
      <c r="A25" s="35">
        <v>17</v>
      </c>
      <c r="B25" s="16" t="s">
        <v>88</v>
      </c>
      <c r="C25" s="15" t="s">
        <v>89</v>
      </c>
      <c r="D25" s="176" t="s">
        <v>87</v>
      </c>
      <c r="E25" s="96">
        <v>12000</v>
      </c>
      <c r="F25" s="17"/>
      <c r="G25" s="56">
        <v>25</v>
      </c>
      <c r="H25" s="17">
        <f t="shared" si="0"/>
        <v>144</v>
      </c>
      <c r="I25" s="21">
        <f t="shared" si="1"/>
        <v>344.4</v>
      </c>
      <c r="J25" s="21">
        <f t="shared" si="4"/>
        <v>851.99999999999989</v>
      </c>
      <c r="K25" s="21">
        <f t="shared" si="2"/>
        <v>364.8</v>
      </c>
      <c r="L25" s="21">
        <f t="shared" si="3"/>
        <v>850.80000000000007</v>
      </c>
      <c r="M25" s="21"/>
      <c r="N25" s="17"/>
      <c r="O25" s="21">
        <f t="shared" si="5"/>
        <v>11265.800000000001</v>
      </c>
      <c r="P25" s="61"/>
      <c r="Q25" s="196"/>
    </row>
    <row r="26" spans="1:17" s="3" customFormat="1" ht="23.25" customHeight="1" x14ac:dyDescent="0.25">
      <c r="A26" s="35">
        <v>18</v>
      </c>
      <c r="B26" s="16" t="s">
        <v>90</v>
      </c>
      <c r="C26" s="15" t="s">
        <v>91</v>
      </c>
      <c r="D26" s="176" t="s">
        <v>87</v>
      </c>
      <c r="E26" s="96">
        <v>12000</v>
      </c>
      <c r="F26" s="17"/>
      <c r="G26" s="56">
        <v>25</v>
      </c>
      <c r="H26" s="17">
        <f t="shared" si="0"/>
        <v>144</v>
      </c>
      <c r="I26" s="21">
        <f t="shared" si="1"/>
        <v>344.4</v>
      </c>
      <c r="J26" s="21">
        <f t="shared" si="4"/>
        <v>851.99999999999989</v>
      </c>
      <c r="K26" s="21">
        <f t="shared" si="2"/>
        <v>364.8</v>
      </c>
      <c r="L26" s="21">
        <f t="shared" si="3"/>
        <v>850.80000000000007</v>
      </c>
      <c r="M26" s="21"/>
      <c r="N26" s="17"/>
      <c r="O26" s="21">
        <f t="shared" si="5"/>
        <v>11265.800000000001</v>
      </c>
      <c r="P26" s="61"/>
      <c r="Q26" s="196"/>
    </row>
    <row r="27" spans="1:17" s="3" customFormat="1" ht="23.25" customHeight="1" x14ac:dyDescent="0.25">
      <c r="A27" s="35">
        <v>19</v>
      </c>
      <c r="B27" s="16" t="s">
        <v>237</v>
      </c>
      <c r="C27" s="15" t="s">
        <v>238</v>
      </c>
      <c r="D27" s="176" t="s">
        <v>239</v>
      </c>
      <c r="E27" s="96">
        <v>18000</v>
      </c>
      <c r="F27" s="17"/>
      <c r="G27" s="56">
        <v>25</v>
      </c>
      <c r="H27" s="17">
        <f t="shared" si="0"/>
        <v>216</v>
      </c>
      <c r="I27" s="21">
        <f t="shared" si="1"/>
        <v>516.6</v>
      </c>
      <c r="J27" s="21">
        <f t="shared" si="4"/>
        <v>1277.9999999999998</v>
      </c>
      <c r="K27" s="21">
        <f t="shared" si="2"/>
        <v>547.20000000000005</v>
      </c>
      <c r="L27" s="21">
        <f t="shared" si="3"/>
        <v>1276.2</v>
      </c>
      <c r="M27" s="21"/>
      <c r="N27" s="17"/>
      <c r="O27" s="21">
        <f t="shared" si="5"/>
        <v>16911.2</v>
      </c>
      <c r="P27" s="61"/>
      <c r="Q27" s="196"/>
    </row>
    <row r="28" spans="1:17" s="3" customFormat="1" ht="23.25" customHeight="1" x14ac:dyDescent="0.25">
      <c r="A28" s="35">
        <v>20</v>
      </c>
      <c r="B28" s="16" t="s">
        <v>92</v>
      </c>
      <c r="C28" s="15" t="s">
        <v>93</v>
      </c>
      <c r="D28" s="176" t="s">
        <v>94</v>
      </c>
      <c r="E28" s="96">
        <v>11000</v>
      </c>
      <c r="F28" s="17"/>
      <c r="G28" s="56">
        <v>25</v>
      </c>
      <c r="H28" s="17">
        <f t="shared" si="0"/>
        <v>132</v>
      </c>
      <c r="I28" s="21">
        <f t="shared" si="1"/>
        <v>315.7</v>
      </c>
      <c r="J28" s="21">
        <f t="shared" si="4"/>
        <v>780.99999999999989</v>
      </c>
      <c r="K28" s="21">
        <f t="shared" si="2"/>
        <v>334.4</v>
      </c>
      <c r="L28" s="21">
        <f t="shared" si="3"/>
        <v>779.90000000000009</v>
      </c>
      <c r="M28" s="21"/>
      <c r="N28" s="17"/>
      <c r="O28" s="21">
        <f t="shared" si="5"/>
        <v>10324.9</v>
      </c>
      <c r="P28" s="61"/>
      <c r="Q28" s="196"/>
    </row>
    <row r="29" spans="1:17" s="3" customFormat="1" ht="23.25" customHeight="1" x14ac:dyDescent="0.25">
      <c r="A29" s="35">
        <v>21</v>
      </c>
      <c r="B29" s="16" t="s">
        <v>95</v>
      </c>
      <c r="C29" s="15" t="s">
        <v>96</v>
      </c>
      <c r="D29" s="176" t="s">
        <v>94</v>
      </c>
      <c r="E29" s="95">
        <v>11000</v>
      </c>
      <c r="F29" s="17"/>
      <c r="G29" s="56">
        <v>25</v>
      </c>
      <c r="H29" s="17">
        <f t="shared" si="0"/>
        <v>132</v>
      </c>
      <c r="I29" s="21">
        <f t="shared" si="1"/>
        <v>315.7</v>
      </c>
      <c r="J29" s="21">
        <f t="shared" si="4"/>
        <v>780.99999999999989</v>
      </c>
      <c r="K29" s="21">
        <f t="shared" si="2"/>
        <v>334.4</v>
      </c>
      <c r="L29" s="21">
        <f t="shared" si="3"/>
        <v>779.90000000000009</v>
      </c>
      <c r="M29" s="21"/>
      <c r="N29" s="17"/>
      <c r="O29" s="21">
        <f t="shared" si="5"/>
        <v>10324.9</v>
      </c>
      <c r="P29" s="61"/>
      <c r="Q29" s="196"/>
    </row>
    <row r="30" spans="1:17" s="3" customFormat="1" ht="23.25" customHeight="1" x14ac:dyDescent="0.25">
      <c r="A30" s="35">
        <v>22</v>
      </c>
      <c r="B30" s="16" t="s">
        <v>97</v>
      </c>
      <c r="C30" s="15" t="s">
        <v>98</v>
      </c>
      <c r="D30" s="176" t="s">
        <v>99</v>
      </c>
      <c r="E30" s="96">
        <v>15000</v>
      </c>
      <c r="F30" s="17"/>
      <c r="G30" s="56">
        <v>25</v>
      </c>
      <c r="H30" s="17">
        <f t="shared" si="0"/>
        <v>180</v>
      </c>
      <c r="I30" s="21">
        <f t="shared" si="1"/>
        <v>430.5</v>
      </c>
      <c r="J30" s="21">
        <f t="shared" si="4"/>
        <v>1065</v>
      </c>
      <c r="K30" s="21">
        <f t="shared" si="2"/>
        <v>456</v>
      </c>
      <c r="L30" s="21">
        <f t="shared" si="3"/>
        <v>1063.5</v>
      </c>
      <c r="M30" s="21"/>
      <c r="N30" s="17"/>
      <c r="O30" s="21">
        <f t="shared" si="5"/>
        <v>14088.5</v>
      </c>
      <c r="P30" s="61"/>
      <c r="Q30" s="196"/>
    </row>
    <row r="31" spans="1:17" s="3" customFormat="1" ht="23.25" customHeight="1" x14ac:dyDescent="0.25">
      <c r="A31" s="35">
        <v>23</v>
      </c>
      <c r="B31" s="16" t="s">
        <v>100</v>
      </c>
      <c r="C31" s="15" t="s">
        <v>101</v>
      </c>
      <c r="D31" s="176" t="s">
        <v>102</v>
      </c>
      <c r="E31" s="96">
        <v>25000</v>
      </c>
      <c r="F31" s="17"/>
      <c r="G31" s="56">
        <v>25</v>
      </c>
      <c r="H31" s="17">
        <f t="shared" si="0"/>
        <v>300</v>
      </c>
      <c r="I31" s="21">
        <f t="shared" si="1"/>
        <v>717.5</v>
      </c>
      <c r="J31" s="21">
        <f t="shared" si="4"/>
        <v>1774.9999999999998</v>
      </c>
      <c r="K31" s="21">
        <f t="shared" si="2"/>
        <v>760</v>
      </c>
      <c r="L31" s="21">
        <f t="shared" si="3"/>
        <v>1772.5000000000002</v>
      </c>
      <c r="M31" s="21"/>
      <c r="N31" s="17"/>
      <c r="O31" s="21">
        <f t="shared" si="5"/>
        <v>23497.5</v>
      </c>
      <c r="P31" s="61"/>
      <c r="Q31" s="196"/>
    </row>
    <row r="32" spans="1:17" s="3" customFormat="1" ht="23.25" customHeight="1" x14ac:dyDescent="0.25">
      <c r="A32" s="35">
        <v>24</v>
      </c>
      <c r="B32" s="16" t="s">
        <v>103</v>
      </c>
      <c r="C32" s="15" t="s">
        <v>104</v>
      </c>
      <c r="D32" s="176" t="s">
        <v>105</v>
      </c>
      <c r="E32" s="96">
        <v>15000</v>
      </c>
      <c r="F32" s="17"/>
      <c r="G32" s="56">
        <v>25</v>
      </c>
      <c r="H32" s="17">
        <f t="shared" si="0"/>
        <v>180</v>
      </c>
      <c r="I32" s="21">
        <f t="shared" si="1"/>
        <v>430.5</v>
      </c>
      <c r="J32" s="21">
        <f t="shared" si="4"/>
        <v>1065</v>
      </c>
      <c r="K32" s="21">
        <f t="shared" si="2"/>
        <v>456</v>
      </c>
      <c r="L32" s="21">
        <f t="shared" si="3"/>
        <v>1063.5</v>
      </c>
      <c r="M32" s="21"/>
      <c r="N32" s="17"/>
      <c r="O32" s="21">
        <f t="shared" si="5"/>
        <v>14088.5</v>
      </c>
      <c r="P32" s="61"/>
      <c r="Q32" s="196"/>
    </row>
    <row r="33" spans="1:17" s="3" customFormat="1" ht="23.25" customHeight="1" x14ac:dyDescent="0.25">
      <c r="A33" s="35">
        <v>25</v>
      </c>
      <c r="B33" s="16" t="s">
        <v>106</v>
      </c>
      <c r="C33" s="15" t="s">
        <v>107</v>
      </c>
      <c r="D33" s="176" t="s">
        <v>108</v>
      </c>
      <c r="E33" s="96">
        <v>15000</v>
      </c>
      <c r="F33" s="17"/>
      <c r="G33" s="56">
        <v>25</v>
      </c>
      <c r="H33" s="17">
        <f t="shared" si="0"/>
        <v>180</v>
      </c>
      <c r="I33" s="21">
        <f t="shared" si="1"/>
        <v>430.5</v>
      </c>
      <c r="J33" s="21">
        <f t="shared" si="4"/>
        <v>1065</v>
      </c>
      <c r="K33" s="21">
        <f t="shared" si="2"/>
        <v>456</v>
      </c>
      <c r="L33" s="21">
        <f t="shared" si="3"/>
        <v>1063.5</v>
      </c>
      <c r="M33" s="21"/>
      <c r="N33" s="17"/>
      <c r="O33" s="21">
        <f t="shared" si="5"/>
        <v>14088.5</v>
      </c>
      <c r="P33" s="61"/>
      <c r="Q33" s="196"/>
    </row>
    <row r="34" spans="1:17" s="3" customFormat="1" ht="23.25" customHeight="1" x14ac:dyDescent="0.25">
      <c r="A34" s="35">
        <v>26</v>
      </c>
      <c r="B34" s="16" t="s">
        <v>109</v>
      </c>
      <c r="C34" s="15" t="s">
        <v>110</v>
      </c>
      <c r="D34" s="176" t="s">
        <v>111</v>
      </c>
      <c r="E34" s="96">
        <v>15000</v>
      </c>
      <c r="F34" s="17"/>
      <c r="G34" s="56">
        <v>25</v>
      </c>
      <c r="H34" s="17">
        <f t="shared" si="0"/>
        <v>180</v>
      </c>
      <c r="I34" s="21">
        <f t="shared" si="1"/>
        <v>430.5</v>
      </c>
      <c r="J34" s="21">
        <f t="shared" si="4"/>
        <v>1065</v>
      </c>
      <c r="K34" s="21">
        <f t="shared" si="2"/>
        <v>456</v>
      </c>
      <c r="L34" s="21">
        <f t="shared" si="3"/>
        <v>1063.5</v>
      </c>
      <c r="M34" s="21"/>
      <c r="N34" s="17"/>
      <c r="O34" s="21">
        <f t="shared" si="5"/>
        <v>14088.5</v>
      </c>
      <c r="P34" s="61"/>
      <c r="Q34" s="196"/>
    </row>
    <row r="35" spans="1:17" s="3" customFormat="1" ht="23.25" customHeight="1" x14ac:dyDescent="0.25">
      <c r="A35" s="35">
        <v>27</v>
      </c>
      <c r="B35" s="16" t="s">
        <v>112</v>
      </c>
      <c r="C35" s="15" t="s">
        <v>113</v>
      </c>
      <c r="D35" s="176" t="s">
        <v>114</v>
      </c>
      <c r="E35" s="96">
        <v>13000</v>
      </c>
      <c r="F35" s="17"/>
      <c r="G35" s="56">
        <v>25</v>
      </c>
      <c r="H35" s="17">
        <f t="shared" si="0"/>
        <v>156</v>
      </c>
      <c r="I35" s="21">
        <f t="shared" si="1"/>
        <v>373.1</v>
      </c>
      <c r="J35" s="21">
        <f t="shared" si="4"/>
        <v>922.99999999999989</v>
      </c>
      <c r="K35" s="21">
        <f t="shared" si="2"/>
        <v>395.2</v>
      </c>
      <c r="L35" s="21">
        <f t="shared" si="3"/>
        <v>921.7</v>
      </c>
      <c r="M35" s="21"/>
      <c r="N35" s="17"/>
      <c r="O35" s="21">
        <f t="shared" si="5"/>
        <v>12206.699999999999</v>
      </c>
      <c r="P35" s="61"/>
      <c r="Q35" s="196"/>
    </row>
    <row r="36" spans="1:17" s="3" customFormat="1" ht="23.25" customHeight="1" x14ac:dyDescent="0.25">
      <c r="A36" s="35">
        <v>28</v>
      </c>
      <c r="B36" s="16" t="s">
        <v>115</v>
      </c>
      <c r="C36" s="15" t="s">
        <v>116</v>
      </c>
      <c r="D36" s="176" t="s">
        <v>117</v>
      </c>
      <c r="E36" s="96">
        <v>11000</v>
      </c>
      <c r="F36" s="17"/>
      <c r="G36" s="56">
        <v>25</v>
      </c>
      <c r="H36" s="17">
        <f t="shared" si="0"/>
        <v>132</v>
      </c>
      <c r="I36" s="21">
        <f t="shared" si="1"/>
        <v>315.7</v>
      </c>
      <c r="J36" s="21">
        <f t="shared" si="4"/>
        <v>780.99999999999989</v>
      </c>
      <c r="K36" s="21">
        <f t="shared" si="2"/>
        <v>334.4</v>
      </c>
      <c r="L36" s="21">
        <f t="shared" si="3"/>
        <v>779.90000000000009</v>
      </c>
      <c r="M36" s="21"/>
      <c r="N36" s="17"/>
      <c r="O36" s="21">
        <f t="shared" si="5"/>
        <v>10324.9</v>
      </c>
      <c r="P36" s="61"/>
      <c r="Q36" s="196"/>
    </row>
    <row r="37" spans="1:17" s="3" customFormat="1" ht="23.25" customHeight="1" x14ac:dyDescent="0.25">
      <c r="A37" s="35">
        <v>29</v>
      </c>
      <c r="B37" s="16" t="s">
        <v>118</v>
      </c>
      <c r="C37" s="15" t="s">
        <v>119</v>
      </c>
      <c r="D37" s="176" t="s">
        <v>120</v>
      </c>
      <c r="E37" s="96">
        <v>20000</v>
      </c>
      <c r="F37" s="17"/>
      <c r="G37" s="56">
        <v>25</v>
      </c>
      <c r="H37" s="17">
        <f t="shared" si="0"/>
        <v>240</v>
      </c>
      <c r="I37" s="21">
        <f t="shared" si="1"/>
        <v>574</v>
      </c>
      <c r="J37" s="21">
        <f t="shared" si="4"/>
        <v>1419.9999999999998</v>
      </c>
      <c r="K37" s="21">
        <f t="shared" si="2"/>
        <v>608</v>
      </c>
      <c r="L37" s="21">
        <f t="shared" si="3"/>
        <v>1418</v>
      </c>
      <c r="M37" s="21"/>
      <c r="N37" s="17"/>
      <c r="O37" s="21">
        <f t="shared" si="5"/>
        <v>18793</v>
      </c>
      <c r="P37" s="61"/>
      <c r="Q37" s="196"/>
    </row>
    <row r="38" spans="1:17" s="3" customFormat="1" ht="23.25" customHeight="1" x14ac:dyDescent="0.25">
      <c r="A38" s="35">
        <v>30</v>
      </c>
      <c r="B38" s="16" t="s">
        <v>121</v>
      </c>
      <c r="C38" s="15" t="s">
        <v>122</v>
      </c>
      <c r="D38" s="176" t="s">
        <v>123</v>
      </c>
      <c r="E38" s="96">
        <v>14000</v>
      </c>
      <c r="F38" s="17"/>
      <c r="G38" s="56">
        <v>25</v>
      </c>
      <c r="H38" s="17">
        <f t="shared" si="0"/>
        <v>168</v>
      </c>
      <c r="I38" s="21">
        <f t="shared" si="1"/>
        <v>401.8</v>
      </c>
      <c r="J38" s="21">
        <f t="shared" si="4"/>
        <v>993.99999999999989</v>
      </c>
      <c r="K38" s="21">
        <f t="shared" si="2"/>
        <v>425.6</v>
      </c>
      <c r="L38" s="21">
        <f t="shared" si="3"/>
        <v>992.6</v>
      </c>
      <c r="M38" s="21"/>
      <c r="N38" s="17"/>
      <c r="O38" s="21">
        <f t="shared" si="5"/>
        <v>13147.6</v>
      </c>
      <c r="P38" s="61"/>
      <c r="Q38" s="196"/>
    </row>
    <row r="39" spans="1:17" s="3" customFormat="1" ht="23.25" customHeight="1" x14ac:dyDescent="0.25">
      <c r="A39" s="35">
        <v>31</v>
      </c>
      <c r="B39" s="16" t="s">
        <v>124</v>
      </c>
      <c r="C39" s="15" t="s">
        <v>125</v>
      </c>
      <c r="D39" s="176" t="s">
        <v>123</v>
      </c>
      <c r="E39" s="96">
        <v>12000</v>
      </c>
      <c r="F39" s="17"/>
      <c r="G39" s="56">
        <v>25</v>
      </c>
      <c r="H39" s="17">
        <f t="shared" si="0"/>
        <v>144</v>
      </c>
      <c r="I39" s="21">
        <f t="shared" ref="I39:I65" si="6">E39*0.0287</f>
        <v>344.4</v>
      </c>
      <c r="J39" s="21">
        <f t="shared" ref="J39:J65" si="7">E39*0.071</f>
        <v>851.99999999999989</v>
      </c>
      <c r="K39" s="21">
        <f t="shared" si="2"/>
        <v>364.8</v>
      </c>
      <c r="L39" s="21">
        <f t="shared" si="3"/>
        <v>850.80000000000007</v>
      </c>
      <c r="M39" s="21"/>
      <c r="N39" s="17"/>
      <c r="O39" s="21">
        <f t="shared" si="5"/>
        <v>11265.800000000001</v>
      </c>
      <c r="P39" s="61"/>
      <c r="Q39" s="196"/>
    </row>
    <row r="40" spans="1:17" s="3" customFormat="1" ht="23.25" customHeight="1" x14ac:dyDescent="0.25">
      <c r="A40" s="35">
        <v>32</v>
      </c>
      <c r="B40" s="16" t="s">
        <v>126</v>
      </c>
      <c r="C40" s="15" t="s">
        <v>127</v>
      </c>
      <c r="D40" s="176" t="s">
        <v>128</v>
      </c>
      <c r="E40" s="96">
        <v>12000</v>
      </c>
      <c r="F40" s="17"/>
      <c r="G40" s="56">
        <v>25</v>
      </c>
      <c r="H40" s="17">
        <f t="shared" ref="H40:H66" si="8">E40*0.012</f>
        <v>144</v>
      </c>
      <c r="I40" s="21">
        <f t="shared" si="6"/>
        <v>344.4</v>
      </c>
      <c r="J40" s="21">
        <f t="shared" si="7"/>
        <v>851.99999999999989</v>
      </c>
      <c r="K40" s="21">
        <f t="shared" ref="K40:K66" si="9">E40*0.0304</f>
        <v>364.8</v>
      </c>
      <c r="L40" s="21">
        <f t="shared" ref="L40:L66" si="10">E40*0.0709</f>
        <v>850.80000000000007</v>
      </c>
      <c r="M40" s="21"/>
      <c r="N40" s="17"/>
      <c r="O40" s="21">
        <f t="shared" si="5"/>
        <v>11265.800000000001</v>
      </c>
      <c r="P40" s="61"/>
      <c r="Q40" s="196"/>
    </row>
    <row r="41" spans="1:17" s="3" customFormat="1" ht="23.25" customHeight="1" x14ac:dyDescent="0.25">
      <c r="A41" s="35">
        <v>33</v>
      </c>
      <c r="B41" s="16" t="s">
        <v>129</v>
      </c>
      <c r="C41" s="15" t="s">
        <v>130</v>
      </c>
      <c r="D41" s="176" t="s">
        <v>128</v>
      </c>
      <c r="E41" s="96">
        <v>12000</v>
      </c>
      <c r="F41" s="17"/>
      <c r="G41" s="56">
        <v>25</v>
      </c>
      <c r="H41" s="17">
        <f t="shared" si="8"/>
        <v>144</v>
      </c>
      <c r="I41" s="21">
        <f t="shared" si="6"/>
        <v>344.4</v>
      </c>
      <c r="J41" s="21">
        <f t="shared" si="7"/>
        <v>851.99999999999989</v>
      </c>
      <c r="K41" s="21">
        <f t="shared" si="9"/>
        <v>364.8</v>
      </c>
      <c r="L41" s="21">
        <f t="shared" si="10"/>
        <v>850.80000000000007</v>
      </c>
      <c r="M41" s="21"/>
      <c r="N41" s="17"/>
      <c r="O41" s="21">
        <f t="shared" si="5"/>
        <v>11265.800000000001</v>
      </c>
      <c r="P41" s="61"/>
      <c r="Q41" s="196"/>
    </row>
    <row r="42" spans="1:17" s="3" customFormat="1" ht="23.25" customHeight="1" x14ac:dyDescent="0.25">
      <c r="A42" s="35">
        <v>34</v>
      </c>
      <c r="B42" s="16" t="s">
        <v>131</v>
      </c>
      <c r="C42" s="15" t="s">
        <v>132</v>
      </c>
      <c r="D42" s="176" t="s">
        <v>128</v>
      </c>
      <c r="E42" s="96">
        <v>12000</v>
      </c>
      <c r="F42" s="17"/>
      <c r="G42" s="56">
        <v>25</v>
      </c>
      <c r="H42" s="17">
        <f t="shared" si="8"/>
        <v>144</v>
      </c>
      <c r="I42" s="21">
        <f t="shared" si="6"/>
        <v>344.4</v>
      </c>
      <c r="J42" s="21">
        <f t="shared" si="7"/>
        <v>851.99999999999989</v>
      </c>
      <c r="K42" s="21">
        <f t="shared" si="9"/>
        <v>364.8</v>
      </c>
      <c r="L42" s="21">
        <f t="shared" si="10"/>
        <v>850.80000000000007</v>
      </c>
      <c r="M42" s="21"/>
      <c r="N42" s="17"/>
      <c r="O42" s="21">
        <f t="shared" si="5"/>
        <v>11265.800000000001</v>
      </c>
      <c r="P42" s="61"/>
      <c r="Q42" s="196"/>
    </row>
    <row r="43" spans="1:17" s="3" customFormat="1" ht="23.25" customHeight="1" x14ac:dyDescent="0.25">
      <c r="A43" s="35">
        <v>35</v>
      </c>
      <c r="B43" s="16" t="s">
        <v>133</v>
      </c>
      <c r="C43" s="15" t="s">
        <v>134</v>
      </c>
      <c r="D43" s="176" t="s">
        <v>135</v>
      </c>
      <c r="E43" s="96">
        <v>12000</v>
      </c>
      <c r="F43" s="17"/>
      <c r="G43" s="56">
        <v>25</v>
      </c>
      <c r="H43" s="17">
        <f t="shared" si="8"/>
        <v>144</v>
      </c>
      <c r="I43" s="21">
        <f t="shared" si="6"/>
        <v>344.4</v>
      </c>
      <c r="J43" s="21">
        <f t="shared" si="7"/>
        <v>851.99999999999989</v>
      </c>
      <c r="K43" s="21">
        <f t="shared" si="9"/>
        <v>364.8</v>
      </c>
      <c r="L43" s="21">
        <f t="shared" si="10"/>
        <v>850.80000000000007</v>
      </c>
      <c r="M43" s="21"/>
      <c r="N43" s="17"/>
      <c r="O43" s="21">
        <f t="shared" si="5"/>
        <v>11265.800000000001</v>
      </c>
      <c r="P43" s="61"/>
      <c r="Q43" s="196"/>
    </row>
    <row r="44" spans="1:17" s="3" customFormat="1" ht="23.25" customHeight="1" x14ac:dyDescent="0.25">
      <c r="A44" s="35">
        <v>36</v>
      </c>
      <c r="B44" s="16" t="s">
        <v>136</v>
      </c>
      <c r="C44" s="15" t="s">
        <v>137</v>
      </c>
      <c r="D44" s="176" t="s">
        <v>123</v>
      </c>
      <c r="E44" s="96">
        <v>13000</v>
      </c>
      <c r="F44" s="17"/>
      <c r="G44" s="56">
        <v>25</v>
      </c>
      <c r="H44" s="17">
        <f t="shared" si="8"/>
        <v>156</v>
      </c>
      <c r="I44" s="21">
        <f t="shared" si="6"/>
        <v>373.1</v>
      </c>
      <c r="J44" s="21">
        <f t="shared" si="7"/>
        <v>922.99999999999989</v>
      </c>
      <c r="K44" s="21">
        <f t="shared" si="9"/>
        <v>395.2</v>
      </c>
      <c r="L44" s="21">
        <f t="shared" si="10"/>
        <v>921.7</v>
      </c>
      <c r="M44" s="21"/>
      <c r="N44" s="17"/>
      <c r="O44" s="21">
        <f t="shared" ref="O44:O68" si="11">E44-F44-G44-I44-K44-M44-N44</f>
        <v>12206.699999999999</v>
      </c>
      <c r="P44" s="61"/>
      <c r="Q44" s="196"/>
    </row>
    <row r="45" spans="1:17" s="3" customFormat="1" ht="23.25" customHeight="1" x14ac:dyDescent="0.25">
      <c r="A45" s="35">
        <v>37</v>
      </c>
      <c r="B45" s="16" t="s">
        <v>139</v>
      </c>
      <c r="C45" s="15" t="s">
        <v>140</v>
      </c>
      <c r="D45" s="176" t="s">
        <v>138</v>
      </c>
      <c r="E45" s="96">
        <v>11000</v>
      </c>
      <c r="F45" s="17"/>
      <c r="G45" s="56">
        <v>25</v>
      </c>
      <c r="H45" s="17">
        <f t="shared" si="8"/>
        <v>132</v>
      </c>
      <c r="I45" s="21">
        <f t="shared" si="6"/>
        <v>315.7</v>
      </c>
      <c r="J45" s="21">
        <f t="shared" si="7"/>
        <v>780.99999999999989</v>
      </c>
      <c r="K45" s="21">
        <f t="shared" si="9"/>
        <v>334.4</v>
      </c>
      <c r="L45" s="21">
        <f t="shared" si="10"/>
        <v>779.90000000000009</v>
      </c>
      <c r="M45" s="21"/>
      <c r="N45" s="17"/>
      <c r="O45" s="21">
        <f t="shared" si="11"/>
        <v>10324.9</v>
      </c>
      <c r="P45" s="61"/>
      <c r="Q45" s="196"/>
    </row>
    <row r="46" spans="1:17" s="3" customFormat="1" ht="23.25" customHeight="1" x14ac:dyDescent="0.25">
      <c r="A46" s="35">
        <v>38</v>
      </c>
      <c r="B46" s="16" t="s">
        <v>214</v>
      </c>
      <c r="C46" s="15" t="s">
        <v>215</v>
      </c>
      <c r="D46" s="176" t="s">
        <v>141</v>
      </c>
      <c r="E46" s="96">
        <v>13000</v>
      </c>
      <c r="F46" s="17"/>
      <c r="G46" s="56">
        <v>25</v>
      </c>
      <c r="H46" s="17">
        <f t="shared" si="8"/>
        <v>156</v>
      </c>
      <c r="I46" s="21">
        <f t="shared" si="6"/>
        <v>373.1</v>
      </c>
      <c r="J46" s="21">
        <f t="shared" si="7"/>
        <v>922.99999999999989</v>
      </c>
      <c r="K46" s="21">
        <f t="shared" si="9"/>
        <v>395.2</v>
      </c>
      <c r="L46" s="21">
        <f t="shared" si="10"/>
        <v>921.7</v>
      </c>
      <c r="M46" s="21"/>
      <c r="N46" s="17"/>
      <c r="O46" s="21">
        <f t="shared" si="11"/>
        <v>12206.699999999999</v>
      </c>
      <c r="P46" s="61"/>
      <c r="Q46" s="196"/>
    </row>
    <row r="47" spans="1:17" s="3" customFormat="1" ht="23.25" customHeight="1" x14ac:dyDescent="0.25">
      <c r="A47" s="35">
        <v>39</v>
      </c>
      <c r="B47" s="16" t="s">
        <v>142</v>
      </c>
      <c r="C47" s="15" t="s">
        <v>143</v>
      </c>
      <c r="D47" s="176" t="s">
        <v>144</v>
      </c>
      <c r="E47" s="96">
        <v>11000</v>
      </c>
      <c r="F47" s="17"/>
      <c r="G47" s="56">
        <v>25</v>
      </c>
      <c r="H47" s="17">
        <f t="shared" si="8"/>
        <v>132</v>
      </c>
      <c r="I47" s="21">
        <f t="shared" si="6"/>
        <v>315.7</v>
      </c>
      <c r="J47" s="21">
        <f t="shared" si="7"/>
        <v>780.99999999999989</v>
      </c>
      <c r="K47" s="21">
        <f t="shared" si="9"/>
        <v>334.4</v>
      </c>
      <c r="L47" s="21">
        <f t="shared" si="10"/>
        <v>779.90000000000009</v>
      </c>
      <c r="M47" s="21"/>
      <c r="N47" s="17"/>
      <c r="O47" s="21">
        <f t="shared" si="11"/>
        <v>10324.9</v>
      </c>
      <c r="P47" s="61"/>
      <c r="Q47" s="196"/>
    </row>
    <row r="48" spans="1:17" s="3" customFormat="1" ht="23.25" customHeight="1" x14ac:dyDescent="0.25">
      <c r="A48" s="35">
        <v>40</v>
      </c>
      <c r="B48" s="16" t="s">
        <v>145</v>
      </c>
      <c r="C48" s="15" t="s">
        <v>146</v>
      </c>
      <c r="D48" s="176" t="s">
        <v>147</v>
      </c>
      <c r="E48" s="96">
        <v>20000</v>
      </c>
      <c r="F48" s="17"/>
      <c r="G48" s="56">
        <v>25</v>
      </c>
      <c r="H48" s="17">
        <f t="shared" si="8"/>
        <v>240</v>
      </c>
      <c r="I48" s="21">
        <f t="shared" si="6"/>
        <v>574</v>
      </c>
      <c r="J48" s="21">
        <f t="shared" si="7"/>
        <v>1419.9999999999998</v>
      </c>
      <c r="K48" s="21">
        <f t="shared" si="9"/>
        <v>608</v>
      </c>
      <c r="L48" s="21">
        <f t="shared" si="10"/>
        <v>1418</v>
      </c>
      <c r="M48" s="21"/>
      <c r="N48" s="17"/>
      <c r="O48" s="21">
        <f t="shared" si="11"/>
        <v>18793</v>
      </c>
      <c r="P48" s="61"/>
      <c r="Q48" s="196"/>
    </row>
    <row r="49" spans="1:19" s="3" customFormat="1" ht="23.25" customHeight="1" x14ac:dyDescent="0.25">
      <c r="A49" s="35">
        <v>41</v>
      </c>
      <c r="B49" s="16" t="s">
        <v>148</v>
      </c>
      <c r="C49" s="15" t="s">
        <v>149</v>
      </c>
      <c r="D49" s="176" t="s">
        <v>150</v>
      </c>
      <c r="E49" s="96">
        <v>14000</v>
      </c>
      <c r="F49" s="17"/>
      <c r="G49" s="56">
        <v>25</v>
      </c>
      <c r="H49" s="17">
        <f t="shared" si="8"/>
        <v>168</v>
      </c>
      <c r="I49" s="21">
        <f t="shared" si="6"/>
        <v>401.8</v>
      </c>
      <c r="J49" s="21">
        <f t="shared" si="7"/>
        <v>993.99999999999989</v>
      </c>
      <c r="K49" s="21">
        <f t="shared" si="9"/>
        <v>425.6</v>
      </c>
      <c r="L49" s="21">
        <f t="shared" si="10"/>
        <v>992.6</v>
      </c>
      <c r="M49" s="21"/>
      <c r="N49" s="17"/>
      <c r="O49" s="21">
        <f t="shared" si="11"/>
        <v>13147.6</v>
      </c>
      <c r="P49" s="61"/>
      <c r="Q49" s="196"/>
    </row>
    <row r="50" spans="1:19" s="3" customFormat="1" ht="23.25" customHeight="1" x14ac:dyDescent="0.25">
      <c r="A50" s="35">
        <v>42</v>
      </c>
      <c r="B50" s="16" t="s">
        <v>152</v>
      </c>
      <c r="C50" s="15" t="s">
        <v>153</v>
      </c>
      <c r="D50" s="176" t="s">
        <v>151</v>
      </c>
      <c r="E50" s="96">
        <v>12000</v>
      </c>
      <c r="F50" s="17"/>
      <c r="G50" s="56">
        <v>25</v>
      </c>
      <c r="H50" s="17">
        <f t="shared" si="8"/>
        <v>144</v>
      </c>
      <c r="I50" s="21">
        <f t="shared" si="6"/>
        <v>344.4</v>
      </c>
      <c r="J50" s="21">
        <f t="shared" si="7"/>
        <v>851.99999999999989</v>
      </c>
      <c r="K50" s="21">
        <f t="shared" si="9"/>
        <v>364.8</v>
      </c>
      <c r="L50" s="21">
        <f t="shared" si="10"/>
        <v>850.80000000000007</v>
      </c>
      <c r="M50" s="21"/>
      <c r="N50" s="17"/>
      <c r="O50" s="21">
        <f t="shared" si="11"/>
        <v>11265.800000000001</v>
      </c>
      <c r="P50" s="61"/>
      <c r="Q50" s="196"/>
    </row>
    <row r="51" spans="1:19" s="3" customFormat="1" ht="23.25" customHeight="1" x14ac:dyDescent="0.25">
      <c r="A51" s="35">
        <v>43</v>
      </c>
      <c r="B51" s="16" t="s">
        <v>154</v>
      </c>
      <c r="C51" s="15" t="s">
        <v>155</v>
      </c>
      <c r="D51" s="176" t="s">
        <v>151</v>
      </c>
      <c r="E51" s="96">
        <v>12000</v>
      </c>
      <c r="F51" s="17"/>
      <c r="G51" s="56">
        <v>25</v>
      </c>
      <c r="H51" s="17">
        <f t="shared" si="8"/>
        <v>144</v>
      </c>
      <c r="I51" s="21">
        <f t="shared" si="6"/>
        <v>344.4</v>
      </c>
      <c r="J51" s="21">
        <f t="shared" si="7"/>
        <v>851.99999999999989</v>
      </c>
      <c r="K51" s="21">
        <f t="shared" si="9"/>
        <v>364.8</v>
      </c>
      <c r="L51" s="21">
        <f t="shared" si="10"/>
        <v>850.80000000000007</v>
      </c>
      <c r="M51" s="21"/>
      <c r="N51" s="17"/>
      <c r="O51" s="21">
        <f t="shared" si="11"/>
        <v>11265.800000000001</v>
      </c>
      <c r="P51" s="61"/>
      <c r="Q51" s="196"/>
    </row>
    <row r="52" spans="1:19" s="3" customFormat="1" ht="23.25" customHeight="1" x14ac:dyDescent="0.25">
      <c r="A52" s="35">
        <v>44</v>
      </c>
      <c r="B52" s="16" t="s">
        <v>156</v>
      </c>
      <c r="C52" s="15" t="s">
        <v>157</v>
      </c>
      <c r="D52" s="176" t="s">
        <v>158</v>
      </c>
      <c r="E52" s="96">
        <v>12000</v>
      </c>
      <c r="F52" s="17"/>
      <c r="G52" s="56">
        <v>25</v>
      </c>
      <c r="H52" s="17">
        <f t="shared" si="8"/>
        <v>144</v>
      </c>
      <c r="I52" s="21">
        <f t="shared" si="6"/>
        <v>344.4</v>
      </c>
      <c r="J52" s="21">
        <f t="shared" si="7"/>
        <v>851.99999999999989</v>
      </c>
      <c r="K52" s="21">
        <f t="shared" si="9"/>
        <v>364.8</v>
      </c>
      <c r="L52" s="21">
        <f t="shared" si="10"/>
        <v>850.80000000000007</v>
      </c>
      <c r="M52" s="21"/>
      <c r="N52" s="17"/>
      <c r="O52" s="21">
        <f t="shared" si="11"/>
        <v>11265.800000000001</v>
      </c>
      <c r="P52" s="61"/>
      <c r="Q52" s="196"/>
    </row>
    <row r="53" spans="1:19" s="3" customFormat="1" ht="23.25" customHeight="1" x14ac:dyDescent="0.25">
      <c r="A53" s="35">
        <v>45</v>
      </c>
      <c r="B53" s="16" t="s">
        <v>159</v>
      </c>
      <c r="C53" s="15" t="s">
        <v>160</v>
      </c>
      <c r="D53" s="176" t="s">
        <v>161</v>
      </c>
      <c r="E53" s="96">
        <v>11000</v>
      </c>
      <c r="F53" s="17"/>
      <c r="G53" s="56">
        <v>25</v>
      </c>
      <c r="H53" s="17">
        <f t="shared" si="8"/>
        <v>132</v>
      </c>
      <c r="I53" s="21">
        <f t="shared" si="6"/>
        <v>315.7</v>
      </c>
      <c r="J53" s="21">
        <f t="shared" si="7"/>
        <v>780.99999999999989</v>
      </c>
      <c r="K53" s="21">
        <f t="shared" si="9"/>
        <v>334.4</v>
      </c>
      <c r="L53" s="21">
        <f t="shared" si="10"/>
        <v>779.90000000000009</v>
      </c>
      <c r="M53" s="21"/>
      <c r="N53" s="17"/>
      <c r="O53" s="21">
        <f t="shared" si="11"/>
        <v>10324.9</v>
      </c>
      <c r="P53" s="61"/>
      <c r="Q53" s="196"/>
    </row>
    <row r="54" spans="1:19" s="3" customFormat="1" ht="23.25" customHeight="1" x14ac:dyDescent="0.25">
      <c r="A54" s="35">
        <v>46</v>
      </c>
      <c r="B54" s="16" t="s">
        <v>166</v>
      </c>
      <c r="C54" s="15" t="s">
        <v>167</v>
      </c>
      <c r="D54" s="176" t="s">
        <v>21</v>
      </c>
      <c r="E54" s="96">
        <v>10000</v>
      </c>
      <c r="F54" s="17"/>
      <c r="G54" s="56">
        <v>25</v>
      </c>
      <c r="H54" s="17">
        <f t="shared" si="8"/>
        <v>120</v>
      </c>
      <c r="I54" s="21">
        <f t="shared" si="6"/>
        <v>287</v>
      </c>
      <c r="J54" s="21">
        <f t="shared" si="7"/>
        <v>709.99999999999989</v>
      </c>
      <c r="K54" s="21">
        <f t="shared" si="9"/>
        <v>304</v>
      </c>
      <c r="L54" s="21">
        <f t="shared" si="10"/>
        <v>709</v>
      </c>
      <c r="M54" s="21"/>
      <c r="N54" s="17"/>
      <c r="O54" s="21">
        <f t="shared" si="11"/>
        <v>9384</v>
      </c>
      <c r="P54" s="61"/>
      <c r="Q54" s="196"/>
    </row>
    <row r="55" spans="1:19" s="3" customFormat="1" ht="23.25" customHeight="1" x14ac:dyDescent="0.25">
      <c r="A55" s="35">
        <v>47</v>
      </c>
      <c r="B55" s="16" t="s">
        <v>388</v>
      </c>
      <c r="C55" s="15" t="s">
        <v>169</v>
      </c>
      <c r="D55" s="176" t="s">
        <v>494</v>
      </c>
      <c r="E55" s="95">
        <v>57500</v>
      </c>
      <c r="F55" s="12">
        <v>3016.2</v>
      </c>
      <c r="G55" s="56">
        <v>25</v>
      </c>
      <c r="H55" s="17">
        <f t="shared" si="8"/>
        <v>690</v>
      </c>
      <c r="I55" s="21">
        <f t="shared" si="6"/>
        <v>1650.25</v>
      </c>
      <c r="J55" s="21">
        <f t="shared" si="7"/>
        <v>4082.4999999999995</v>
      </c>
      <c r="K55" s="21">
        <f t="shared" si="9"/>
        <v>1748</v>
      </c>
      <c r="L55" s="21">
        <f t="shared" si="10"/>
        <v>4076.7500000000005</v>
      </c>
      <c r="M55" s="21"/>
      <c r="N55" s="17"/>
      <c r="O55" s="21">
        <f t="shared" si="11"/>
        <v>51060.55</v>
      </c>
      <c r="P55" s="61"/>
      <c r="Q55" s="196"/>
    </row>
    <row r="56" spans="1:19" s="3" customFormat="1" ht="23.25" customHeight="1" x14ac:dyDescent="0.25">
      <c r="A56" s="35">
        <v>48</v>
      </c>
      <c r="B56" s="16" t="s">
        <v>170</v>
      </c>
      <c r="C56" s="15" t="s">
        <v>171</v>
      </c>
      <c r="D56" s="176" t="s">
        <v>243</v>
      </c>
      <c r="E56" s="95">
        <v>57500</v>
      </c>
      <c r="F56" s="12">
        <v>3016.2</v>
      </c>
      <c r="G56" s="56">
        <v>25</v>
      </c>
      <c r="H56" s="17">
        <f t="shared" si="8"/>
        <v>690</v>
      </c>
      <c r="I56" s="21">
        <f t="shared" si="6"/>
        <v>1650.25</v>
      </c>
      <c r="J56" s="21">
        <f t="shared" si="7"/>
        <v>4082.4999999999995</v>
      </c>
      <c r="K56" s="21">
        <f t="shared" si="9"/>
        <v>1748</v>
      </c>
      <c r="L56" s="21">
        <f t="shared" si="10"/>
        <v>4076.7500000000005</v>
      </c>
      <c r="M56" s="21">
        <v>412.5</v>
      </c>
      <c r="N56" s="17"/>
      <c r="O56" s="21">
        <f t="shared" si="11"/>
        <v>50648.05</v>
      </c>
      <c r="P56" s="61"/>
      <c r="Q56" s="196"/>
    </row>
    <row r="57" spans="1:19" s="3" customFormat="1" ht="23.25" customHeight="1" x14ac:dyDescent="0.25">
      <c r="A57" s="35">
        <v>49</v>
      </c>
      <c r="B57" s="16" t="s">
        <v>172</v>
      </c>
      <c r="C57" s="15" t="s">
        <v>173</v>
      </c>
      <c r="D57" s="176" t="s">
        <v>174</v>
      </c>
      <c r="E57" s="96">
        <v>10700</v>
      </c>
      <c r="F57" s="17"/>
      <c r="G57" s="56">
        <v>25</v>
      </c>
      <c r="H57" s="17">
        <f t="shared" si="8"/>
        <v>128.4</v>
      </c>
      <c r="I57" s="21">
        <f t="shared" si="6"/>
        <v>307.08999999999997</v>
      </c>
      <c r="J57" s="21">
        <f t="shared" si="7"/>
        <v>759.69999999999993</v>
      </c>
      <c r="K57" s="21">
        <f t="shared" si="9"/>
        <v>325.27999999999997</v>
      </c>
      <c r="L57" s="21">
        <f t="shared" si="10"/>
        <v>758.63</v>
      </c>
      <c r="M57" s="21"/>
      <c r="N57" s="17"/>
      <c r="O57" s="21">
        <f t="shared" si="11"/>
        <v>10042.629999999999</v>
      </c>
      <c r="P57" s="61"/>
      <c r="Q57" s="196"/>
      <c r="S57" s="19"/>
    </row>
    <row r="58" spans="1:19" s="3" customFormat="1" ht="23.25" customHeight="1" x14ac:dyDescent="0.25">
      <c r="A58" s="35">
        <v>50</v>
      </c>
      <c r="B58" s="16" t="s">
        <v>175</v>
      </c>
      <c r="C58" s="15" t="s">
        <v>204</v>
      </c>
      <c r="D58" s="176" t="s">
        <v>176</v>
      </c>
      <c r="E58" s="96">
        <v>10000</v>
      </c>
      <c r="F58" s="17"/>
      <c r="G58" s="56">
        <v>25</v>
      </c>
      <c r="H58" s="17">
        <f t="shared" si="8"/>
        <v>120</v>
      </c>
      <c r="I58" s="21">
        <f t="shared" si="6"/>
        <v>287</v>
      </c>
      <c r="J58" s="21">
        <f t="shared" si="7"/>
        <v>709.99999999999989</v>
      </c>
      <c r="K58" s="21">
        <f t="shared" si="9"/>
        <v>304</v>
      </c>
      <c r="L58" s="21">
        <f t="shared" si="10"/>
        <v>709</v>
      </c>
      <c r="M58" s="21"/>
      <c r="N58" s="17"/>
      <c r="O58" s="21">
        <f t="shared" si="11"/>
        <v>9384</v>
      </c>
      <c r="P58" s="61"/>
      <c r="Q58" s="196"/>
    </row>
    <row r="59" spans="1:19" s="3" customFormat="1" ht="23.25" customHeight="1" x14ac:dyDescent="0.25">
      <c r="A59" s="35">
        <v>51</v>
      </c>
      <c r="B59" s="16" t="s">
        <v>178</v>
      </c>
      <c r="C59" s="15" t="s">
        <v>179</v>
      </c>
      <c r="D59" s="176" t="s">
        <v>180</v>
      </c>
      <c r="E59" s="95">
        <v>11000</v>
      </c>
      <c r="F59" s="17"/>
      <c r="G59" s="56">
        <v>25</v>
      </c>
      <c r="H59" s="17">
        <f t="shared" si="8"/>
        <v>132</v>
      </c>
      <c r="I59" s="21">
        <f t="shared" si="6"/>
        <v>315.7</v>
      </c>
      <c r="J59" s="21">
        <f t="shared" si="7"/>
        <v>780.99999999999989</v>
      </c>
      <c r="K59" s="21">
        <f t="shared" si="9"/>
        <v>334.4</v>
      </c>
      <c r="L59" s="21">
        <f t="shared" si="10"/>
        <v>779.90000000000009</v>
      </c>
      <c r="M59" s="21"/>
      <c r="N59" s="146">
        <v>1715.46</v>
      </c>
      <c r="O59" s="21">
        <f t="shared" si="11"/>
        <v>8609.4399999999987</v>
      </c>
      <c r="P59" s="61"/>
      <c r="Q59" s="196"/>
    </row>
    <row r="60" spans="1:19" s="3" customFormat="1" ht="23.25" customHeight="1" x14ac:dyDescent="0.25">
      <c r="A60" s="35">
        <v>52</v>
      </c>
      <c r="B60" s="16" t="s">
        <v>205</v>
      </c>
      <c r="C60" s="15" t="s">
        <v>206</v>
      </c>
      <c r="D60" s="176" t="s">
        <v>181</v>
      </c>
      <c r="E60" s="95">
        <v>11000</v>
      </c>
      <c r="F60" s="17"/>
      <c r="G60" s="56">
        <v>25</v>
      </c>
      <c r="H60" s="17">
        <f t="shared" si="8"/>
        <v>132</v>
      </c>
      <c r="I60" s="21">
        <f t="shared" si="6"/>
        <v>315.7</v>
      </c>
      <c r="J60" s="21">
        <f t="shared" si="7"/>
        <v>780.99999999999989</v>
      </c>
      <c r="K60" s="21">
        <f t="shared" si="9"/>
        <v>334.4</v>
      </c>
      <c r="L60" s="21">
        <f t="shared" si="10"/>
        <v>779.90000000000009</v>
      </c>
      <c r="M60" s="21"/>
      <c r="N60" s="17"/>
      <c r="O60" s="21">
        <f t="shared" si="11"/>
        <v>10324.9</v>
      </c>
      <c r="P60" s="61"/>
      <c r="Q60" s="196"/>
    </row>
    <row r="61" spans="1:19" s="3" customFormat="1" ht="22.5" customHeight="1" x14ac:dyDescent="0.25">
      <c r="A61" s="35">
        <v>53</v>
      </c>
      <c r="B61" s="16" t="s">
        <v>318</v>
      </c>
      <c r="C61" s="15" t="s">
        <v>182</v>
      </c>
      <c r="D61" s="176" t="s">
        <v>20</v>
      </c>
      <c r="E61" s="95">
        <v>15000</v>
      </c>
      <c r="F61" s="17"/>
      <c r="G61" s="56">
        <v>25</v>
      </c>
      <c r="H61" s="17">
        <f t="shared" si="8"/>
        <v>180</v>
      </c>
      <c r="I61" s="21">
        <f t="shared" si="6"/>
        <v>430.5</v>
      </c>
      <c r="J61" s="21">
        <f t="shared" si="7"/>
        <v>1065</v>
      </c>
      <c r="K61" s="21">
        <f t="shared" si="9"/>
        <v>456</v>
      </c>
      <c r="L61" s="21">
        <f t="shared" si="10"/>
        <v>1063.5</v>
      </c>
      <c r="M61" s="21"/>
      <c r="N61" s="17"/>
      <c r="O61" s="21">
        <f t="shared" si="11"/>
        <v>14088.5</v>
      </c>
      <c r="P61" s="61"/>
      <c r="Q61" s="196"/>
    </row>
    <row r="62" spans="1:19" s="3" customFormat="1" ht="23.25" customHeight="1" x14ac:dyDescent="0.25">
      <c r="A62" s="35">
        <v>54</v>
      </c>
      <c r="B62" s="16" t="s">
        <v>221</v>
      </c>
      <c r="C62" s="15" t="s">
        <v>222</v>
      </c>
      <c r="D62" s="176" t="s">
        <v>177</v>
      </c>
      <c r="E62" s="96">
        <v>10000</v>
      </c>
      <c r="F62" s="17"/>
      <c r="G62" s="56">
        <v>25</v>
      </c>
      <c r="H62" s="17">
        <f t="shared" si="8"/>
        <v>120</v>
      </c>
      <c r="I62" s="21">
        <f t="shared" si="6"/>
        <v>287</v>
      </c>
      <c r="J62" s="21">
        <f t="shared" si="7"/>
        <v>709.99999999999989</v>
      </c>
      <c r="K62" s="21">
        <f t="shared" si="9"/>
        <v>304</v>
      </c>
      <c r="L62" s="21">
        <f t="shared" si="10"/>
        <v>709</v>
      </c>
      <c r="M62" s="21"/>
      <c r="N62" s="17"/>
      <c r="O62" s="21">
        <f t="shared" si="11"/>
        <v>9384</v>
      </c>
      <c r="P62" s="61"/>
      <c r="Q62" s="196"/>
    </row>
    <row r="63" spans="1:19" s="3" customFormat="1" ht="23.25" customHeight="1" x14ac:dyDescent="0.25">
      <c r="A63" s="35">
        <v>55</v>
      </c>
      <c r="B63" s="16" t="s">
        <v>183</v>
      </c>
      <c r="C63" s="15" t="s">
        <v>184</v>
      </c>
      <c r="D63" s="176" t="s">
        <v>23</v>
      </c>
      <c r="E63" s="95">
        <v>10000</v>
      </c>
      <c r="F63" s="17"/>
      <c r="G63" s="56">
        <v>25</v>
      </c>
      <c r="H63" s="17">
        <f t="shared" si="8"/>
        <v>120</v>
      </c>
      <c r="I63" s="21">
        <f t="shared" si="6"/>
        <v>287</v>
      </c>
      <c r="J63" s="21">
        <f t="shared" si="7"/>
        <v>709.99999999999989</v>
      </c>
      <c r="K63" s="21">
        <f t="shared" si="9"/>
        <v>304</v>
      </c>
      <c r="L63" s="21">
        <f t="shared" si="10"/>
        <v>709</v>
      </c>
      <c r="M63" s="21"/>
      <c r="N63" s="17"/>
      <c r="O63" s="21">
        <f t="shared" si="11"/>
        <v>9384</v>
      </c>
      <c r="P63" s="61"/>
      <c r="Q63" s="196"/>
    </row>
    <row r="64" spans="1:19" s="3" customFormat="1" ht="23.25" customHeight="1" x14ac:dyDescent="0.25">
      <c r="A64" s="35">
        <v>56</v>
      </c>
      <c r="B64" s="16" t="s">
        <v>208</v>
      </c>
      <c r="C64" s="15" t="s">
        <v>209</v>
      </c>
      <c r="D64" s="176" t="s">
        <v>177</v>
      </c>
      <c r="E64" s="95">
        <v>10000</v>
      </c>
      <c r="F64" s="17"/>
      <c r="G64" s="56">
        <v>25</v>
      </c>
      <c r="H64" s="17">
        <f t="shared" si="8"/>
        <v>120</v>
      </c>
      <c r="I64" s="21">
        <f t="shared" si="6"/>
        <v>287</v>
      </c>
      <c r="J64" s="21">
        <f t="shared" si="7"/>
        <v>709.99999999999989</v>
      </c>
      <c r="K64" s="21">
        <f t="shared" si="9"/>
        <v>304</v>
      </c>
      <c r="L64" s="21">
        <f t="shared" si="10"/>
        <v>709</v>
      </c>
      <c r="M64" s="21">
        <v>0</v>
      </c>
      <c r="N64" s="17"/>
      <c r="O64" s="21">
        <f t="shared" si="11"/>
        <v>9384</v>
      </c>
      <c r="P64" s="61"/>
      <c r="Q64" s="196"/>
    </row>
    <row r="65" spans="1:17" s="3" customFormat="1" ht="23.25" customHeight="1" x14ac:dyDescent="0.25">
      <c r="A65" s="35">
        <v>57</v>
      </c>
      <c r="B65" s="16" t="s">
        <v>185</v>
      </c>
      <c r="C65" s="15" t="s">
        <v>186</v>
      </c>
      <c r="D65" s="176" t="s">
        <v>28</v>
      </c>
      <c r="E65" s="95">
        <v>10000</v>
      </c>
      <c r="F65" s="17"/>
      <c r="G65" s="56">
        <v>25</v>
      </c>
      <c r="H65" s="17">
        <f t="shared" si="8"/>
        <v>120</v>
      </c>
      <c r="I65" s="21">
        <f t="shared" si="6"/>
        <v>287</v>
      </c>
      <c r="J65" s="21">
        <f t="shared" si="7"/>
        <v>709.99999999999989</v>
      </c>
      <c r="K65" s="21">
        <f t="shared" si="9"/>
        <v>304</v>
      </c>
      <c r="L65" s="21">
        <f t="shared" si="10"/>
        <v>709</v>
      </c>
      <c r="M65" s="21"/>
      <c r="N65" s="17"/>
      <c r="O65" s="21">
        <f t="shared" si="11"/>
        <v>9384</v>
      </c>
      <c r="P65" s="61"/>
      <c r="Q65" s="196"/>
    </row>
    <row r="66" spans="1:17" s="3" customFormat="1" ht="23.25" customHeight="1" x14ac:dyDescent="0.25">
      <c r="A66" s="35">
        <v>58</v>
      </c>
      <c r="B66" s="16" t="s">
        <v>187</v>
      </c>
      <c r="C66" s="15" t="s">
        <v>188</v>
      </c>
      <c r="D66" s="176" t="s">
        <v>28</v>
      </c>
      <c r="E66" s="95">
        <v>10000</v>
      </c>
      <c r="F66" s="17"/>
      <c r="G66" s="56">
        <v>25</v>
      </c>
      <c r="H66" s="17">
        <f t="shared" si="8"/>
        <v>120</v>
      </c>
      <c r="I66" s="21">
        <f t="shared" ref="I66:I91" si="12">E66*0.0287</f>
        <v>287</v>
      </c>
      <c r="J66" s="21">
        <f t="shared" ref="J66:J91" si="13">E66*0.071</f>
        <v>709.99999999999989</v>
      </c>
      <c r="K66" s="21">
        <f t="shared" si="9"/>
        <v>304</v>
      </c>
      <c r="L66" s="21">
        <f t="shared" si="10"/>
        <v>709</v>
      </c>
      <c r="M66" s="21"/>
      <c r="N66" s="17"/>
      <c r="O66" s="21">
        <f t="shared" si="11"/>
        <v>9384</v>
      </c>
      <c r="P66" s="61"/>
      <c r="Q66" s="196"/>
    </row>
    <row r="67" spans="1:17" s="3" customFormat="1" ht="23.25" customHeight="1" x14ac:dyDescent="0.25">
      <c r="A67" s="35">
        <v>59</v>
      </c>
      <c r="B67" s="16" t="s">
        <v>216</v>
      </c>
      <c r="C67" s="15" t="s">
        <v>217</v>
      </c>
      <c r="D67" s="176" t="s">
        <v>28</v>
      </c>
      <c r="E67" s="95">
        <v>10000</v>
      </c>
      <c r="F67" s="17"/>
      <c r="G67" s="56">
        <v>25</v>
      </c>
      <c r="H67" s="17">
        <f t="shared" ref="H67:H92" si="14">E67*0.012</f>
        <v>120</v>
      </c>
      <c r="I67" s="21">
        <f t="shared" si="12"/>
        <v>287</v>
      </c>
      <c r="J67" s="21">
        <f t="shared" si="13"/>
        <v>709.99999999999989</v>
      </c>
      <c r="K67" s="21">
        <f t="shared" ref="K67:K92" si="15">E67*0.0304</f>
        <v>304</v>
      </c>
      <c r="L67" s="21">
        <f t="shared" ref="L67:L92" si="16">E67*0.0709</f>
        <v>709</v>
      </c>
      <c r="M67" s="21"/>
      <c r="N67" s="17"/>
      <c r="O67" s="21">
        <f t="shared" si="11"/>
        <v>9384</v>
      </c>
      <c r="P67" s="61"/>
      <c r="Q67" s="196"/>
    </row>
    <row r="68" spans="1:17" s="3" customFormat="1" ht="23.25" customHeight="1" x14ac:dyDescent="0.25">
      <c r="A68" s="35">
        <v>60</v>
      </c>
      <c r="B68" s="16" t="s">
        <v>190</v>
      </c>
      <c r="C68" s="15" t="s">
        <v>191</v>
      </c>
      <c r="D68" s="176" t="s">
        <v>189</v>
      </c>
      <c r="E68" s="95">
        <v>10000</v>
      </c>
      <c r="F68" s="17"/>
      <c r="G68" s="56">
        <v>25</v>
      </c>
      <c r="H68" s="17">
        <f t="shared" si="14"/>
        <v>120</v>
      </c>
      <c r="I68" s="21">
        <f t="shared" si="12"/>
        <v>287</v>
      </c>
      <c r="J68" s="21">
        <f t="shared" si="13"/>
        <v>709.99999999999989</v>
      </c>
      <c r="K68" s="21">
        <f t="shared" si="15"/>
        <v>304</v>
      </c>
      <c r="L68" s="21">
        <f t="shared" si="16"/>
        <v>709</v>
      </c>
      <c r="M68" s="21"/>
      <c r="N68" s="17"/>
      <c r="O68" s="21">
        <f t="shared" si="11"/>
        <v>9384</v>
      </c>
      <c r="P68" s="61"/>
      <c r="Q68" s="196"/>
    </row>
    <row r="69" spans="1:17" s="3" customFormat="1" ht="23.25" customHeight="1" x14ac:dyDescent="0.25">
      <c r="A69" s="35">
        <v>61</v>
      </c>
      <c r="B69" s="16" t="s">
        <v>218</v>
      </c>
      <c r="C69" s="37" t="s">
        <v>219</v>
      </c>
      <c r="D69" s="178" t="s">
        <v>220</v>
      </c>
      <c r="E69" s="97">
        <v>13000</v>
      </c>
      <c r="F69" s="27"/>
      <c r="G69" s="56">
        <v>25</v>
      </c>
      <c r="H69" s="27">
        <f t="shared" si="14"/>
        <v>156</v>
      </c>
      <c r="I69" s="28">
        <f t="shared" si="12"/>
        <v>373.1</v>
      </c>
      <c r="J69" s="28">
        <f t="shared" si="13"/>
        <v>922.99999999999989</v>
      </c>
      <c r="K69" s="28">
        <f t="shared" si="15"/>
        <v>395.2</v>
      </c>
      <c r="L69" s="28">
        <f t="shared" si="16"/>
        <v>921.7</v>
      </c>
      <c r="M69" s="28">
        <v>412.5</v>
      </c>
      <c r="N69" s="27"/>
      <c r="O69" s="28">
        <f t="shared" ref="O69:O96" si="17">E69-F69-G69-I69-K69-M69-N69</f>
        <v>11794.199999999999</v>
      </c>
      <c r="P69" s="61"/>
      <c r="Q69" s="196"/>
    </row>
    <row r="70" spans="1:17" s="3" customFormat="1" ht="23.25" customHeight="1" x14ac:dyDescent="0.25">
      <c r="A70" s="35">
        <v>62</v>
      </c>
      <c r="B70" s="16" t="s">
        <v>223</v>
      </c>
      <c r="C70" s="37" t="s">
        <v>224</v>
      </c>
      <c r="D70" s="178" t="s">
        <v>225</v>
      </c>
      <c r="E70" s="97">
        <v>10000</v>
      </c>
      <c r="F70" s="27"/>
      <c r="G70" s="56">
        <v>25</v>
      </c>
      <c r="H70" s="27">
        <f t="shared" si="14"/>
        <v>120</v>
      </c>
      <c r="I70" s="28">
        <f t="shared" si="12"/>
        <v>287</v>
      </c>
      <c r="J70" s="28">
        <f t="shared" si="13"/>
        <v>709.99999999999989</v>
      </c>
      <c r="K70" s="28">
        <f t="shared" si="15"/>
        <v>304</v>
      </c>
      <c r="L70" s="28">
        <f t="shared" si="16"/>
        <v>709</v>
      </c>
      <c r="M70" s="28"/>
      <c r="N70" s="27"/>
      <c r="O70" s="28">
        <f t="shared" si="17"/>
        <v>9384</v>
      </c>
      <c r="P70" s="61"/>
      <c r="Q70" s="196"/>
    </row>
    <row r="71" spans="1:17" s="3" customFormat="1" ht="23.25" customHeight="1" x14ac:dyDescent="0.25">
      <c r="A71" s="35">
        <v>63</v>
      </c>
      <c r="B71" s="16" t="s">
        <v>226</v>
      </c>
      <c r="C71" s="37" t="s">
        <v>227</v>
      </c>
      <c r="D71" s="178" t="s">
        <v>577</v>
      </c>
      <c r="E71" s="97">
        <v>11000</v>
      </c>
      <c r="F71" s="27"/>
      <c r="G71" s="56">
        <v>25</v>
      </c>
      <c r="H71" s="27">
        <f t="shared" si="14"/>
        <v>132</v>
      </c>
      <c r="I71" s="28">
        <f t="shared" si="12"/>
        <v>315.7</v>
      </c>
      <c r="J71" s="28">
        <f t="shared" si="13"/>
        <v>780.99999999999989</v>
      </c>
      <c r="K71" s="28">
        <f t="shared" si="15"/>
        <v>334.4</v>
      </c>
      <c r="L71" s="28">
        <f t="shared" si="16"/>
        <v>779.90000000000009</v>
      </c>
      <c r="M71" s="28"/>
      <c r="N71" s="27"/>
      <c r="O71" s="28">
        <f t="shared" si="17"/>
        <v>10324.9</v>
      </c>
      <c r="P71" s="61"/>
      <c r="Q71" s="196"/>
    </row>
    <row r="72" spans="1:17" s="3" customFormat="1" ht="23.25" customHeight="1" x14ac:dyDescent="0.25">
      <c r="A72" s="35">
        <v>64</v>
      </c>
      <c r="B72" s="16" t="s">
        <v>228</v>
      </c>
      <c r="C72" s="37" t="s">
        <v>229</v>
      </c>
      <c r="D72" s="178" t="s">
        <v>28</v>
      </c>
      <c r="E72" s="97">
        <v>10000</v>
      </c>
      <c r="F72" s="27"/>
      <c r="G72" s="56">
        <v>25</v>
      </c>
      <c r="H72" s="27">
        <f t="shared" si="14"/>
        <v>120</v>
      </c>
      <c r="I72" s="28">
        <f t="shared" si="12"/>
        <v>287</v>
      </c>
      <c r="J72" s="28">
        <f t="shared" si="13"/>
        <v>709.99999999999989</v>
      </c>
      <c r="K72" s="28">
        <f t="shared" si="15"/>
        <v>304</v>
      </c>
      <c r="L72" s="28">
        <f t="shared" si="16"/>
        <v>709</v>
      </c>
      <c r="M72" s="28"/>
      <c r="N72" s="27"/>
      <c r="O72" s="28">
        <f t="shared" si="17"/>
        <v>9384</v>
      </c>
      <c r="P72" s="61"/>
      <c r="Q72" s="196"/>
    </row>
    <row r="73" spans="1:17" s="3" customFormat="1" ht="23.25" customHeight="1" x14ac:dyDescent="0.25">
      <c r="A73" s="35">
        <v>65</v>
      </c>
      <c r="B73" s="16" t="s">
        <v>233</v>
      </c>
      <c r="C73" s="37" t="s">
        <v>234</v>
      </c>
      <c r="D73" s="178" t="s">
        <v>28</v>
      </c>
      <c r="E73" s="97">
        <v>11000</v>
      </c>
      <c r="F73" s="27"/>
      <c r="G73" s="56">
        <v>25</v>
      </c>
      <c r="H73" s="27">
        <f t="shared" si="14"/>
        <v>132</v>
      </c>
      <c r="I73" s="28">
        <f t="shared" si="12"/>
        <v>315.7</v>
      </c>
      <c r="J73" s="28">
        <f t="shared" si="13"/>
        <v>780.99999999999989</v>
      </c>
      <c r="K73" s="28">
        <f t="shared" si="15"/>
        <v>334.4</v>
      </c>
      <c r="L73" s="28">
        <f t="shared" si="16"/>
        <v>779.90000000000009</v>
      </c>
      <c r="M73" s="28"/>
      <c r="N73" s="27"/>
      <c r="O73" s="28">
        <f t="shared" si="17"/>
        <v>10324.9</v>
      </c>
      <c r="P73" s="61"/>
      <c r="Q73" s="196"/>
    </row>
    <row r="74" spans="1:17" s="3" customFormat="1" ht="23.25" customHeight="1" x14ac:dyDescent="0.25">
      <c r="A74" s="35">
        <v>66</v>
      </c>
      <c r="B74" s="16" t="s">
        <v>230</v>
      </c>
      <c r="C74" s="37" t="s">
        <v>231</v>
      </c>
      <c r="D74" s="178" t="s">
        <v>232</v>
      </c>
      <c r="E74" s="97">
        <v>14000</v>
      </c>
      <c r="F74" s="27"/>
      <c r="G74" s="56">
        <v>25</v>
      </c>
      <c r="H74" s="27">
        <f t="shared" si="14"/>
        <v>168</v>
      </c>
      <c r="I74" s="28">
        <f t="shared" si="12"/>
        <v>401.8</v>
      </c>
      <c r="J74" s="28">
        <f t="shared" si="13"/>
        <v>993.99999999999989</v>
      </c>
      <c r="K74" s="28">
        <f t="shared" si="15"/>
        <v>425.6</v>
      </c>
      <c r="L74" s="28">
        <f t="shared" si="16"/>
        <v>992.6</v>
      </c>
      <c r="M74" s="28"/>
      <c r="N74" s="27"/>
      <c r="O74" s="28">
        <f t="shared" si="17"/>
        <v>13147.6</v>
      </c>
      <c r="P74" s="61"/>
      <c r="Q74" s="196"/>
    </row>
    <row r="75" spans="1:17" s="244" customFormat="1" ht="23.25" customHeight="1" x14ac:dyDescent="0.25">
      <c r="A75" s="234">
        <v>67</v>
      </c>
      <c r="B75" s="235" t="s">
        <v>48</v>
      </c>
      <c r="C75" s="236" t="s">
        <v>49</v>
      </c>
      <c r="D75" s="237" t="s">
        <v>47</v>
      </c>
      <c r="E75" s="238">
        <v>10000</v>
      </c>
      <c r="F75" s="239"/>
      <c r="G75" s="240">
        <v>25</v>
      </c>
      <c r="H75" s="239">
        <f t="shared" si="14"/>
        <v>120</v>
      </c>
      <c r="I75" s="241">
        <f t="shared" si="12"/>
        <v>287</v>
      </c>
      <c r="J75" s="241">
        <f t="shared" si="13"/>
        <v>709.99999999999989</v>
      </c>
      <c r="K75" s="241">
        <f t="shared" si="15"/>
        <v>304</v>
      </c>
      <c r="L75" s="241">
        <f t="shared" si="16"/>
        <v>709</v>
      </c>
      <c r="M75" s="241"/>
      <c r="N75" s="239"/>
      <c r="O75" s="241">
        <f t="shared" si="17"/>
        <v>9384</v>
      </c>
      <c r="P75" s="242"/>
      <c r="Q75" s="243"/>
    </row>
    <row r="76" spans="1:17" s="3" customFormat="1" ht="23.25" customHeight="1" x14ac:dyDescent="0.25">
      <c r="A76" s="35">
        <v>68</v>
      </c>
      <c r="B76" s="16" t="s">
        <v>162</v>
      </c>
      <c r="C76" s="37" t="s">
        <v>163</v>
      </c>
      <c r="D76" s="178" t="s">
        <v>22</v>
      </c>
      <c r="E76" s="97">
        <v>13000</v>
      </c>
      <c r="F76" s="12"/>
      <c r="G76" s="56">
        <v>25</v>
      </c>
      <c r="H76" s="59">
        <f t="shared" si="14"/>
        <v>156</v>
      </c>
      <c r="I76" s="60">
        <f t="shared" si="12"/>
        <v>373.1</v>
      </c>
      <c r="J76" s="57">
        <f t="shared" si="13"/>
        <v>922.99999999999989</v>
      </c>
      <c r="K76" s="21">
        <f t="shared" si="15"/>
        <v>395.2</v>
      </c>
      <c r="L76" s="21">
        <f t="shared" si="16"/>
        <v>921.7</v>
      </c>
      <c r="M76" s="60"/>
      <c r="N76" s="22"/>
      <c r="O76" s="60">
        <f t="shared" si="17"/>
        <v>12206.699999999999</v>
      </c>
      <c r="P76" s="61"/>
      <c r="Q76" s="196"/>
    </row>
    <row r="77" spans="1:17" s="3" customFormat="1" ht="23.25" customHeight="1" x14ac:dyDescent="0.25">
      <c r="A77" s="35">
        <v>69</v>
      </c>
      <c r="B77" s="16" t="s">
        <v>164</v>
      </c>
      <c r="C77" s="37" t="s">
        <v>165</v>
      </c>
      <c r="D77" s="178" t="s">
        <v>21</v>
      </c>
      <c r="E77" s="97">
        <v>11000</v>
      </c>
      <c r="F77" s="12"/>
      <c r="G77" s="56">
        <v>25</v>
      </c>
      <c r="H77" s="59">
        <f t="shared" si="14"/>
        <v>132</v>
      </c>
      <c r="I77" s="60">
        <f t="shared" si="12"/>
        <v>315.7</v>
      </c>
      <c r="J77" s="57">
        <f t="shared" si="13"/>
        <v>780.99999999999989</v>
      </c>
      <c r="K77" s="21">
        <f t="shared" si="15"/>
        <v>334.4</v>
      </c>
      <c r="L77" s="21">
        <f t="shared" si="16"/>
        <v>779.90000000000009</v>
      </c>
      <c r="M77" s="60"/>
      <c r="N77" s="22"/>
      <c r="O77" s="60">
        <f t="shared" si="17"/>
        <v>10324.9</v>
      </c>
      <c r="P77" s="61"/>
      <c r="Q77" s="196"/>
    </row>
    <row r="78" spans="1:17" s="3" customFormat="1" ht="23.25" customHeight="1" x14ac:dyDescent="0.25">
      <c r="A78" s="35">
        <v>70</v>
      </c>
      <c r="B78" s="16" t="s">
        <v>193</v>
      </c>
      <c r="C78" s="37" t="s">
        <v>194</v>
      </c>
      <c r="D78" s="178" t="s">
        <v>195</v>
      </c>
      <c r="E78" s="99">
        <v>28000</v>
      </c>
      <c r="F78" s="12"/>
      <c r="G78" s="56">
        <v>25</v>
      </c>
      <c r="H78" s="59">
        <f t="shared" si="14"/>
        <v>336</v>
      </c>
      <c r="I78" s="60">
        <f t="shared" si="12"/>
        <v>803.6</v>
      </c>
      <c r="J78" s="57">
        <f t="shared" si="13"/>
        <v>1987.9999999999998</v>
      </c>
      <c r="K78" s="21">
        <f t="shared" si="15"/>
        <v>851.2</v>
      </c>
      <c r="L78" s="21">
        <f t="shared" si="16"/>
        <v>1985.2</v>
      </c>
      <c r="M78" s="60">
        <v>825</v>
      </c>
      <c r="N78" s="22"/>
      <c r="O78" s="60">
        <f>E78-F78-G78-I78-K78-M78-N78</f>
        <v>25495.200000000001</v>
      </c>
      <c r="P78" s="61"/>
      <c r="Q78" s="196"/>
    </row>
    <row r="79" spans="1:17" s="3" customFormat="1" ht="23.25" customHeight="1" x14ac:dyDescent="0.25">
      <c r="A79" s="35">
        <v>71</v>
      </c>
      <c r="B79" s="16" t="s">
        <v>196</v>
      </c>
      <c r="C79" s="37" t="s">
        <v>197</v>
      </c>
      <c r="D79" s="178" t="s">
        <v>50</v>
      </c>
      <c r="E79" s="99">
        <v>14000</v>
      </c>
      <c r="F79" s="12"/>
      <c r="G79" s="56">
        <v>25</v>
      </c>
      <c r="H79" s="59">
        <f t="shared" si="14"/>
        <v>168</v>
      </c>
      <c r="I79" s="60">
        <f t="shared" si="12"/>
        <v>401.8</v>
      </c>
      <c r="J79" s="57">
        <f t="shared" si="13"/>
        <v>993.99999999999989</v>
      </c>
      <c r="K79" s="21">
        <f t="shared" si="15"/>
        <v>425.6</v>
      </c>
      <c r="L79" s="21">
        <f t="shared" si="16"/>
        <v>992.6</v>
      </c>
      <c r="M79" s="60">
        <v>412.5</v>
      </c>
      <c r="N79" s="22"/>
      <c r="O79" s="60">
        <f>E79-F79-G79-I79-K79-M79-N79</f>
        <v>12735.1</v>
      </c>
      <c r="P79" s="61"/>
      <c r="Q79" s="196"/>
    </row>
    <row r="80" spans="1:17" s="3" customFormat="1" ht="23.25" customHeight="1" x14ac:dyDescent="0.25">
      <c r="A80" s="35">
        <v>72</v>
      </c>
      <c r="B80" s="16" t="s">
        <v>198</v>
      </c>
      <c r="C80" s="37" t="s">
        <v>199</v>
      </c>
      <c r="D80" s="178" t="s">
        <v>20</v>
      </c>
      <c r="E80" s="99">
        <v>10000</v>
      </c>
      <c r="F80" s="12"/>
      <c r="G80" s="56">
        <v>25</v>
      </c>
      <c r="H80" s="59">
        <f t="shared" si="14"/>
        <v>120</v>
      </c>
      <c r="I80" s="60">
        <f t="shared" si="12"/>
        <v>287</v>
      </c>
      <c r="J80" s="57">
        <f t="shared" si="13"/>
        <v>709.99999999999989</v>
      </c>
      <c r="K80" s="21">
        <f t="shared" si="15"/>
        <v>304</v>
      </c>
      <c r="L80" s="21">
        <f t="shared" si="16"/>
        <v>709</v>
      </c>
      <c r="M80" s="60">
        <v>412.5</v>
      </c>
      <c r="N80" s="22"/>
      <c r="O80" s="60">
        <f>E80-F80-G80-I80-K80-M80-N80</f>
        <v>8971.5</v>
      </c>
      <c r="P80" s="61"/>
      <c r="Q80" s="196"/>
    </row>
    <row r="81" spans="1:17" s="3" customFormat="1" ht="23.25" customHeight="1" x14ac:dyDescent="0.25">
      <c r="A81" s="35">
        <v>73</v>
      </c>
      <c r="B81" s="16" t="s">
        <v>200</v>
      </c>
      <c r="C81" s="37" t="s">
        <v>201</v>
      </c>
      <c r="D81" s="178" t="s">
        <v>28</v>
      </c>
      <c r="E81" s="97">
        <v>10700</v>
      </c>
      <c r="F81" s="12"/>
      <c r="G81" s="56">
        <v>25</v>
      </c>
      <c r="H81" s="59">
        <f t="shared" si="14"/>
        <v>128.4</v>
      </c>
      <c r="I81" s="60">
        <f t="shared" si="12"/>
        <v>307.08999999999997</v>
      </c>
      <c r="J81" s="57">
        <f t="shared" si="13"/>
        <v>759.69999999999993</v>
      </c>
      <c r="K81" s="21">
        <f t="shared" si="15"/>
        <v>325.27999999999997</v>
      </c>
      <c r="L81" s="21">
        <f t="shared" si="16"/>
        <v>758.63</v>
      </c>
      <c r="M81" s="60"/>
      <c r="N81" s="22"/>
      <c r="O81" s="60">
        <f t="shared" si="17"/>
        <v>10042.629999999999</v>
      </c>
      <c r="P81" s="61"/>
      <c r="Q81" s="196"/>
    </row>
    <row r="82" spans="1:17" ht="23.25" customHeight="1" x14ac:dyDescent="0.25">
      <c r="A82" s="35">
        <v>74</v>
      </c>
      <c r="B82" s="16" t="s">
        <v>202</v>
      </c>
      <c r="C82" s="37" t="s">
        <v>203</v>
      </c>
      <c r="D82" s="178" t="s">
        <v>31</v>
      </c>
      <c r="E82" s="97">
        <v>10000</v>
      </c>
      <c r="F82" s="12"/>
      <c r="G82" s="56">
        <v>25</v>
      </c>
      <c r="H82" s="59">
        <f t="shared" si="14"/>
        <v>120</v>
      </c>
      <c r="I82" s="60">
        <f t="shared" si="12"/>
        <v>287</v>
      </c>
      <c r="J82" s="57">
        <f t="shared" si="13"/>
        <v>709.99999999999989</v>
      </c>
      <c r="K82" s="21">
        <f t="shared" si="15"/>
        <v>304</v>
      </c>
      <c r="L82" s="21">
        <f t="shared" si="16"/>
        <v>709</v>
      </c>
      <c r="M82" s="60"/>
      <c r="N82" s="22"/>
      <c r="O82" s="60">
        <f t="shared" si="17"/>
        <v>9384</v>
      </c>
      <c r="P82" s="61"/>
    </row>
    <row r="83" spans="1:17" s="3" customFormat="1" ht="23.25" customHeight="1" x14ac:dyDescent="0.25">
      <c r="A83" s="35">
        <v>75</v>
      </c>
      <c r="B83" s="16" t="s">
        <v>212</v>
      </c>
      <c r="C83" s="37" t="s">
        <v>213</v>
      </c>
      <c r="D83" s="178" t="s">
        <v>0</v>
      </c>
      <c r="E83" s="97">
        <v>10000</v>
      </c>
      <c r="F83" s="12"/>
      <c r="G83" s="56">
        <v>25</v>
      </c>
      <c r="H83" s="59">
        <f t="shared" si="14"/>
        <v>120</v>
      </c>
      <c r="I83" s="60">
        <f t="shared" si="12"/>
        <v>287</v>
      </c>
      <c r="J83" s="57">
        <f t="shared" si="13"/>
        <v>709.99999999999989</v>
      </c>
      <c r="K83" s="21">
        <f t="shared" si="15"/>
        <v>304</v>
      </c>
      <c r="L83" s="21">
        <f t="shared" si="16"/>
        <v>709</v>
      </c>
      <c r="M83" s="60"/>
      <c r="N83" s="22"/>
      <c r="O83" s="60">
        <f t="shared" si="17"/>
        <v>9384</v>
      </c>
      <c r="P83" s="61"/>
      <c r="Q83" s="196"/>
    </row>
    <row r="84" spans="1:17" s="3" customFormat="1" ht="23.25" customHeight="1" x14ac:dyDescent="0.25">
      <c r="A84" s="35">
        <v>76</v>
      </c>
      <c r="B84" s="16" t="s">
        <v>210</v>
      </c>
      <c r="C84" s="37" t="s">
        <v>211</v>
      </c>
      <c r="D84" s="178" t="s">
        <v>28</v>
      </c>
      <c r="E84" s="97">
        <v>10000</v>
      </c>
      <c r="F84" s="12"/>
      <c r="G84" s="56">
        <v>25</v>
      </c>
      <c r="H84" s="59">
        <f t="shared" si="14"/>
        <v>120</v>
      </c>
      <c r="I84" s="60">
        <f t="shared" si="12"/>
        <v>287</v>
      </c>
      <c r="J84" s="57">
        <f t="shared" si="13"/>
        <v>709.99999999999989</v>
      </c>
      <c r="K84" s="21">
        <f t="shared" si="15"/>
        <v>304</v>
      </c>
      <c r="L84" s="21">
        <f t="shared" si="16"/>
        <v>709</v>
      </c>
      <c r="M84" s="60"/>
      <c r="N84" s="22"/>
      <c r="O84" s="60">
        <f t="shared" si="17"/>
        <v>9384</v>
      </c>
      <c r="P84" s="61"/>
      <c r="Q84" s="196"/>
    </row>
    <row r="85" spans="1:17" s="3" customFormat="1" ht="23.25" customHeight="1" x14ac:dyDescent="0.25">
      <c r="A85" s="35">
        <v>77</v>
      </c>
      <c r="B85" s="16" t="s">
        <v>240</v>
      </c>
      <c r="C85" s="37" t="s">
        <v>241</v>
      </c>
      <c r="D85" s="178" t="s">
        <v>23</v>
      </c>
      <c r="E85" s="97">
        <v>10000</v>
      </c>
      <c r="F85" s="12"/>
      <c r="G85" s="56">
        <v>25</v>
      </c>
      <c r="H85" s="59">
        <f t="shared" si="14"/>
        <v>120</v>
      </c>
      <c r="I85" s="60">
        <f t="shared" si="12"/>
        <v>287</v>
      </c>
      <c r="J85" s="57">
        <f t="shared" si="13"/>
        <v>709.99999999999989</v>
      </c>
      <c r="K85" s="21">
        <f t="shared" si="15"/>
        <v>304</v>
      </c>
      <c r="L85" s="21">
        <f t="shared" si="16"/>
        <v>709</v>
      </c>
      <c r="M85" s="60"/>
      <c r="N85" s="22"/>
      <c r="O85" s="60">
        <f t="shared" si="17"/>
        <v>9384</v>
      </c>
      <c r="P85" s="61"/>
      <c r="Q85" s="196"/>
    </row>
    <row r="86" spans="1:17" s="3" customFormat="1" ht="23.25" customHeight="1" x14ac:dyDescent="0.25">
      <c r="A86" s="35">
        <v>78</v>
      </c>
      <c r="B86" s="16" t="s">
        <v>255</v>
      </c>
      <c r="C86" s="15" t="s">
        <v>256</v>
      </c>
      <c r="D86" s="176" t="s">
        <v>257</v>
      </c>
      <c r="E86" s="96">
        <v>12000</v>
      </c>
      <c r="F86" s="12"/>
      <c r="G86" s="56">
        <v>25</v>
      </c>
      <c r="H86" s="17">
        <f t="shared" si="14"/>
        <v>144</v>
      </c>
      <c r="I86" s="21">
        <f t="shared" si="12"/>
        <v>344.4</v>
      </c>
      <c r="J86" s="21">
        <f t="shared" si="13"/>
        <v>851.99999999999989</v>
      </c>
      <c r="K86" s="21">
        <f t="shared" si="15"/>
        <v>364.8</v>
      </c>
      <c r="L86" s="21">
        <f t="shared" si="16"/>
        <v>850.80000000000007</v>
      </c>
      <c r="M86" s="21"/>
      <c r="N86" s="22"/>
      <c r="O86" s="21">
        <f t="shared" si="17"/>
        <v>11265.800000000001</v>
      </c>
      <c r="P86" s="61"/>
      <c r="Q86" s="196"/>
    </row>
    <row r="87" spans="1:17" s="3" customFormat="1" ht="29.25" customHeight="1" x14ac:dyDescent="0.25">
      <c r="A87" s="35">
        <v>79</v>
      </c>
      <c r="B87" s="16" t="s">
        <v>258</v>
      </c>
      <c r="C87" s="15" t="s">
        <v>259</v>
      </c>
      <c r="D87" s="176" t="s">
        <v>260</v>
      </c>
      <c r="E87" s="96">
        <v>10000</v>
      </c>
      <c r="F87" s="12"/>
      <c r="G87" s="56">
        <v>25</v>
      </c>
      <c r="H87" s="17">
        <f t="shared" si="14"/>
        <v>120</v>
      </c>
      <c r="I87" s="21">
        <f t="shared" si="12"/>
        <v>287</v>
      </c>
      <c r="J87" s="21">
        <f t="shared" si="13"/>
        <v>709.99999999999989</v>
      </c>
      <c r="K87" s="21">
        <f t="shared" si="15"/>
        <v>304</v>
      </c>
      <c r="L87" s="21">
        <f t="shared" si="16"/>
        <v>709</v>
      </c>
      <c r="M87" s="21"/>
      <c r="N87" s="22"/>
      <c r="O87" s="21">
        <f t="shared" si="17"/>
        <v>9384</v>
      </c>
      <c r="P87" s="61"/>
      <c r="Q87" s="196"/>
    </row>
    <row r="88" spans="1:17" s="3" customFormat="1" ht="30" customHeight="1" x14ac:dyDescent="0.25">
      <c r="A88" s="35">
        <v>80</v>
      </c>
      <c r="B88" s="16" t="s">
        <v>261</v>
      </c>
      <c r="C88" s="15" t="s">
        <v>262</v>
      </c>
      <c r="D88" s="176" t="s">
        <v>263</v>
      </c>
      <c r="E88" s="96">
        <v>15000</v>
      </c>
      <c r="F88" s="12"/>
      <c r="G88" s="56">
        <v>25</v>
      </c>
      <c r="H88" s="17">
        <f t="shared" si="14"/>
        <v>180</v>
      </c>
      <c r="I88" s="21">
        <f t="shared" si="12"/>
        <v>430.5</v>
      </c>
      <c r="J88" s="21">
        <f t="shared" si="13"/>
        <v>1065</v>
      </c>
      <c r="K88" s="21">
        <f t="shared" si="15"/>
        <v>456</v>
      </c>
      <c r="L88" s="21">
        <f t="shared" si="16"/>
        <v>1063.5</v>
      </c>
      <c r="M88" s="21"/>
      <c r="N88" s="22"/>
      <c r="O88" s="21">
        <f t="shared" si="17"/>
        <v>14088.5</v>
      </c>
      <c r="P88" s="61"/>
      <c r="Q88" s="196"/>
    </row>
    <row r="89" spans="1:17" s="3" customFormat="1" ht="30" customHeight="1" x14ac:dyDescent="0.25">
      <c r="A89" s="35">
        <v>81</v>
      </c>
      <c r="B89" s="16" t="s">
        <v>489</v>
      </c>
      <c r="C89" s="15" t="s">
        <v>264</v>
      </c>
      <c r="D89" s="176" t="s">
        <v>236</v>
      </c>
      <c r="E89" s="96">
        <v>10000</v>
      </c>
      <c r="F89" s="12"/>
      <c r="G89" s="56">
        <v>25</v>
      </c>
      <c r="H89" s="17">
        <f t="shared" si="14"/>
        <v>120</v>
      </c>
      <c r="I89" s="21">
        <f t="shared" si="12"/>
        <v>287</v>
      </c>
      <c r="J89" s="21">
        <f t="shared" si="13"/>
        <v>709.99999999999989</v>
      </c>
      <c r="K89" s="21">
        <f t="shared" si="15"/>
        <v>304</v>
      </c>
      <c r="L89" s="21">
        <f t="shared" si="16"/>
        <v>709</v>
      </c>
      <c r="M89" s="21"/>
      <c r="N89" s="22"/>
      <c r="O89" s="21">
        <f t="shared" si="17"/>
        <v>9384</v>
      </c>
      <c r="P89" s="61"/>
      <c r="Q89" s="196"/>
    </row>
    <row r="90" spans="1:17" s="3" customFormat="1" ht="30" customHeight="1" x14ac:dyDescent="0.25">
      <c r="A90" s="35">
        <v>82</v>
      </c>
      <c r="B90" s="16" t="s">
        <v>266</v>
      </c>
      <c r="C90" s="15" t="s">
        <v>267</v>
      </c>
      <c r="D90" s="176" t="s">
        <v>268</v>
      </c>
      <c r="E90" s="96">
        <v>13000</v>
      </c>
      <c r="F90" s="12"/>
      <c r="G90" s="56">
        <v>25</v>
      </c>
      <c r="H90" s="17">
        <f t="shared" si="14"/>
        <v>156</v>
      </c>
      <c r="I90" s="21">
        <f t="shared" si="12"/>
        <v>373.1</v>
      </c>
      <c r="J90" s="21">
        <f t="shared" si="13"/>
        <v>922.99999999999989</v>
      </c>
      <c r="K90" s="21">
        <f t="shared" si="15"/>
        <v>395.2</v>
      </c>
      <c r="L90" s="21">
        <f t="shared" si="16"/>
        <v>921.7</v>
      </c>
      <c r="M90" s="21"/>
      <c r="N90" s="22"/>
      <c r="O90" s="21">
        <f t="shared" si="17"/>
        <v>12206.699999999999</v>
      </c>
      <c r="P90" s="61"/>
      <c r="Q90" s="196"/>
    </row>
    <row r="91" spans="1:17" s="3" customFormat="1" ht="30" customHeight="1" x14ac:dyDescent="0.25">
      <c r="A91" s="35">
        <v>83</v>
      </c>
      <c r="B91" s="16" t="s">
        <v>269</v>
      </c>
      <c r="C91" s="15" t="s">
        <v>270</v>
      </c>
      <c r="D91" s="176" t="s">
        <v>265</v>
      </c>
      <c r="E91" s="96">
        <v>11000</v>
      </c>
      <c r="F91" s="12"/>
      <c r="G91" s="56">
        <v>25</v>
      </c>
      <c r="H91" s="17">
        <f t="shared" si="14"/>
        <v>132</v>
      </c>
      <c r="I91" s="21">
        <f t="shared" si="12"/>
        <v>315.7</v>
      </c>
      <c r="J91" s="21">
        <f t="shared" si="13"/>
        <v>780.99999999999989</v>
      </c>
      <c r="K91" s="21">
        <f t="shared" si="15"/>
        <v>334.4</v>
      </c>
      <c r="L91" s="21">
        <f t="shared" si="16"/>
        <v>779.90000000000009</v>
      </c>
      <c r="M91" s="21"/>
      <c r="N91" s="22"/>
      <c r="O91" s="21">
        <f t="shared" si="17"/>
        <v>10324.9</v>
      </c>
      <c r="P91" s="61"/>
      <c r="Q91" s="196"/>
    </row>
    <row r="92" spans="1:17" s="3" customFormat="1" ht="30" customHeight="1" x14ac:dyDescent="0.25">
      <c r="A92" s="35">
        <v>84</v>
      </c>
      <c r="B92" s="16" t="s">
        <v>271</v>
      </c>
      <c r="C92" s="15" t="s">
        <v>272</v>
      </c>
      <c r="D92" s="176" t="s">
        <v>260</v>
      </c>
      <c r="E92" s="96">
        <v>10000</v>
      </c>
      <c r="F92" s="12"/>
      <c r="G92" s="56">
        <v>25</v>
      </c>
      <c r="H92" s="17">
        <f t="shared" si="14"/>
        <v>120</v>
      </c>
      <c r="I92" s="21">
        <f t="shared" ref="I92:I107" si="18">E92*0.0287</f>
        <v>287</v>
      </c>
      <c r="J92" s="21">
        <f t="shared" ref="J92:J107" si="19">E92*0.071</f>
        <v>709.99999999999989</v>
      </c>
      <c r="K92" s="21">
        <f t="shared" si="15"/>
        <v>304</v>
      </c>
      <c r="L92" s="21">
        <f t="shared" si="16"/>
        <v>709</v>
      </c>
      <c r="M92" s="21"/>
      <c r="N92" s="22"/>
      <c r="O92" s="21">
        <f t="shared" si="17"/>
        <v>9384</v>
      </c>
      <c r="P92" s="61"/>
      <c r="Q92" s="196"/>
    </row>
    <row r="93" spans="1:17" s="3" customFormat="1" ht="30" customHeight="1" x14ac:dyDescent="0.25">
      <c r="A93" s="35">
        <v>85</v>
      </c>
      <c r="B93" s="16" t="s">
        <v>275</v>
      </c>
      <c r="C93" s="15" t="s">
        <v>276</v>
      </c>
      <c r="D93" s="176" t="s">
        <v>277</v>
      </c>
      <c r="E93" s="96">
        <v>13000</v>
      </c>
      <c r="F93" s="12"/>
      <c r="G93" s="56">
        <v>25</v>
      </c>
      <c r="H93" s="17">
        <f t="shared" ref="H93:H107" si="20">E93*0.012</f>
        <v>156</v>
      </c>
      <c r="I93" s="21">
        <f t="shared" si="18"/>
        <v>373.1</v>
      </c>
      <c r="J93" s="21">
        <f t="shared" si="19"/>
        <v>922.99999999999989</v>
      </c>
      <c r="K93" s="21">
        <f t="shared" ref="K93:K107" si="21">E93*0.0304</f>
        <v>395.2</v>
      </c>
      <c r="L93" s="21">
        <f t="shared" ref="L93:L107" si="22">E93*0.0709</f>
        <v>921.7</v>
      </c>
      <c r="M93" s="21"/>
      <c r="N93" s="22"/>
      <c r="O93" s="21">
        <f t="shared" si="17"/>
        <v>12206.699999999999</v>
      </c>
      <c r="P93" s="61"/>
      <c r="Q93" s="196"/>
    </row>
    <row r="94" spans="1:17" s="3" customFormat="1" ht="30" customHeight="1" x14ac:dyDescent="0.25">
      <c r="A94" s="35">
        <v>86</v>
      </c>
      <c r="B94" s="16" t="s">
        <v>278</v>
      </c>
      <c r="C94" s="15" t="s">
        <v>279</v>
      </c>
      <c r="D94" s="176" t="s">
        <v>280</v>
      </c>
      <c r="E94" s="96">
        <v>12000</v>
      </c>
      <c r="F94" s="12"/>
      <c r="G94" s="56">
        <v>25</v>
      </c>
      <c r="H94" s="17">
        <f t="shared" si="20"/>
        <v>144</v>
      </c>
      <c r="I94" s="21">
        <f t="shared" si="18"/>
        <v>344.4</v>
      </c>
      <c r="J94" s="21">
        <f t="shared" si="19"/>
        <v>851.99999999999989</v>
      </c>
      <c r="K94" s="21">
        <f t="shared" si="21"/>
        <v>364.8</v>
      </c>
      <c r="L94" s="21">
        <f t="shared" si="22"/>
        <v>850.80000000000007</v>
      </c>
      <c r="M94" s="21"/>
      <c r="N94" s="22"/>
      <c r="O94" s="21">
        <f t="shared" si="17"/>
        <v>11265.800000000001</v>
      </c>
      <c r="P94" s="61"/>
      <c r="Q94" s="196"/>
    </row>
    <row r="95" spans="1:17" s="3" customFormat="1" ht="30" customHeight="1" x14ac:dyDescent="0.25">
      <c r="A95" s="35">
        <v>87</v>
      </c>
      <c r="B95" s="16" t="s">
        <v>281</v>
      </c>
      <c r="C95" s="15" t="s">
        <v>282</v>
      </c>
      <c r="D95" s="176" t="s">
        <v>283</v>
      </c>
      <c r="E95" s="96">
        <v>14000</v>
      </c>
      <c r="F95" s="12"/>
      <c r="G95" s="56">
        <v>25</v>
      </c>
      <c r="H95" s="17">
        <f t="shared" si="20"/>
        <v>168</v>
      </c>
      <c r="I95" s="21">
        <f t="shared" si="18"/>
        <v>401.8</v>
      </c>
      <c r="J95" s="21">
        <f t="shared" si="19"/>
        <v>993.99999999999989</v>
      </c>
      <c r="K95" s="21">
        <f t="shared" si="21"/>
        <v>425.6</v>
      </c>
      <c r="L95" s="21">
        <f t="shared" si="22"/>
        <v>992.6</v>
      </c>
      <c r="M95" s="21"/>
      <c r="N95" s="22"/>
      <c r="O95" s="21">
        <f t="shared" si="17"/>
        <v>13147.6</v>
      </c>
      <c r="P95" s="61"/>
      <c r="Q95" s="196"/>
    </row>
    <row r="96" spans="1:17" s="3" customFormat="1" ht="30" customHeight="1" x14ac:dyDescent="0.25">
      <c r="A96" s="35">
        <v>88</v>
      </c>
      <c r="B96" s="16" t="s">
        <v>284</v>
      </c>
      <c r="C96" s="15" t="s">
        <v>285</v>
      </c>
      <c r="D96" s="176" t="s">
        <v>286</v>
      </c>
      <c r="E96" s="96">
        <v>13000</v>
      </c>
      <c r="F96" s="12"/>
      <c r="G96" s="56">
        <v>25</v>
      </c>
      <c r="H96" s="17">
        <f t="shared" si="20"/>
        <v>156</v>
      </c>
      <c r="I96" s="21">
        <f t="shared" si="18"/>
        <v>373.1</v>
      </c>
      <c r="J96" s="21">
        <f t="shared" si="19"/>
        <v>922.99999999999989</v>
      </c>
      <c r="K96" s="21">
        <f t="shared" si="21"/>
        <v>395.2</v>
      </c>
      <c r="L96" s="21">
        <f t="shared" si="22"/>
        <v>921.7</v>
      </c>
      <c r="M96" s="21"/>
      <c r="N96" s="22"/>
      <c r="O96" s="21">
        <f t="shared" si="17"/>
        <v>12206.699999999999</v>
      </c>
      <c r="P96" s="61"/>
      <c r="Q96" s="196"/>
    </row>
    <row r="97" spans="1:17" s="3" customFormat="1" ht="30" customHeight="1" x14ac:dyDescent="0.25">
      <c r="A97" s="35">
        <v>89</v>
      </c>
      <c r="B97" s="16" t="s">
        <v>287</v>
      </c>
      <c r="C97" s="15" t="s">
        <v>288</v>
      </c>
      <c r="D97" s="176" t="s">
        <v>289</v>
      </c>
      <c r="E97" s="96">
        <v>12000</v>
      </c>
      <c r="F97" s="12"/>
      <c r="G97" s="56">
        <v>25</v>
      </c>
      <c r="H97" s="17">
        <f t="shared" si="20"/>
        <v>144</v>
      </c>
      <c r="I97" s="21">
        <f t="shared" si="18"/>
        <v>344.4</v>
      </c>
      <c r="J97" s="21">
        <f t="shared" si="19"/>
        <v>851.99999999999989</v>
      </c>
      <c r="K97" s="21">
        <f t="shared" si="21"/>
        <v>364.8</v>
      </c>
      <c r="L97" s="21">
        <f t="shared" si="22"/>
        <v>850.80000000000007</v>
      </c>
      <c r="M97" s="21"/>
      <c r="N97" s="22"/>
      <c r="O97" s="21">
        <f t="shared" ref="O97:O107" si="23">E97-F97-G97-I97-K97-M97-N97</f>
        <v>11265.800000000001</v>
      </c>
      <c r="P97" s="61"/>
      <c r="Q97" s="196"/>
    </row>
    <row r="98" spans="1:17" s="3" customFormat="1" ht="30" customHeight="1" x14ac:dyDescent="0.25">
      <c r="A98" s="35">
        <v>90</v>
      </c>
      <c r="B98" s="16" t="s">
        <v>290</v>
      </c>
      <c r="C98" s="15" t="s">
        <v>291</v>
      </c>
      <c r="D98" s="176" t="s">
        <v>292</v>
      </c>
      <c r="E98" s="96">
        <v>10000</v>
      </c>
      <c r="F98" s="12"/>
      <c r="G98" s="56">
        <v>25</v>
      </c>
      <c r="H98" s="17">
        <f t="shared" si="20"/>
        <v>120</v>
      </c>
      <c r="I98" s="21">
        <f t="shared" si="18"/>
        <v>287</v>
      </c>
      <c r="J98" s="21">
        <f t="shared" si="19"/>
        <v>709.99999999999989</v>
      </c>
      <c r="K98" s="21">
        <f t="shared" si="21"/>
        <v>304</v>
      </c>
      <c r="L98" s="21">
        <f t="shared" si="22"/>
        <v>709</v>
      </c>
      <c r="M98" s="21"/>
      <c r="N98" s="22"/>
      <c r="O98" s="21">
        <f t="shared" si="23"/>
        <v>9384</v>
      </c>
      <c r="P98" s="61"/>
      <c r="Q98" s="196"/>
    </row>
    <row r="99" spans="1:17" s="3" customFormat="1" ht="30" customHeight="1" x14ac:dyDescent="0.25">
      <c r="A99" s="35">
        <v>91</v>
      </c>
      <c r="B99" s="16" t="s">
        <v>293</v>
      </c>
      <c r="C99" s="15" t="s">
        <v>294</v>
      </c>
      <c r="D99" s="176" t="s">
        <v>295</v>
      </c>
      <c r="E99" s="95">
        <v>28000</v>
      </c>
      <c r="F99" s="12"/>
      <c r="G99" s="56">
        <v>25</v>
      </c>
      <c r="H99" s="17">
        <f t="shared" si="20"/>
        <v>336</v>
      </c>
      <c r="I99" s="21">
        <f t="shared" si="18"/>
        <v>803.6</v>
      </c>
      <c r="J99" s="21">
        <f t="shared" si="19"/>
        <v>1987.9999999999998</v>
      </c>
      <c r="K99" s="21">
        <f t="shared" si="21"/>
        <v>851.2</v>
      </c>
      <c r="L99" s="21">
        <f t="shared" si="22"/>
        <v>1985.2</v>
      </c>
      <c r="M99" s="21">
        <v>705.03</v>
      </c>
      <c r="N99" s="22"/>
      <c r="O99" s="21">
        <f t="shared" si="23"/>
        <v>25615.170000000002</v>
      </c>
      <c r="P99" s="61"/>
      <c r="Q99" s="196"/>
    </row>
    <row r="100" spans="1:17" s="3" customFormat="1" ht="30" customHeight="1" x14ac:dyDescent="0.25">
      <c r="A100" s="35">
        <v>92</v>
      </c>
      <c r="B100" s="16" t="s">
        <v>545</v>
      </c>
      <c r="C100" s="15" t="s">
        <v>296</v>
      </c>
      <c r="D100" s="176" t="s">
        <v>297</v>
      </c>
      <c r="E100" s="96">
        <v>13000</v>
      </c>
      <c r="F100" s="12"/>
      <c r="G100" s="56">
        <v>25</v>
      </c>
      <c r="H100" s="17">
        <f t="shared" si="20"/>
        <v>156</v>
      </c>
      <c r="I100" s="21">
        <f t="shared" si="18"/>
        <v>373.1</v>
      </c>
      <c r="J100" s="21">
        <f t="shared" si="19"/>
        <v>922.99999999999989</v>
      </c>
      <c r="K100" s="21">
        <f t="shared" si="21"/>
        <v>395.2</v>
      </c>
      <c r="L100" s="21">
        <f t="shared" si="22"/>
        <v>921.7</v>
      </c>
      <c r="M100" s="21"/>
      <c r="N100" s="22"/>
      <c r="O100" s="21">
        <f t="shared" si="23"/>
        <v>12206.699999999999</v>
      </c>
      <c r="P100" s="61"/>
      <c r="Q100" s="196"/>
    </row>
    <row r="101" spans="1:17" s="3" customFormat="1" ht="23.25" customHeight="1" x14ac:dyDescent="0.25">
      <c r="A101" s="35">
        <v>93</v>
      </c>
      <c r="B101" s="16" t="s">
        <v>298</v>
      </c>
      <c r="C101" s="15" t="s">
        <v>299</v>
      </c>
      <c r="D101" s="176" t="s">
        <v>236</v>
      </c>
      <c r="E101" s="98">
        <v>10000</v>
      </c>
      <c r="F101" s="12"/>
      <c r="G101" s="56">
        <v>25</v>
      </c>
      <c r="H101" s="17">
        <f t="shared" si="20"/>
        <v>120</v>
      </c>
      <c r="I101" s="21">
        <f t="shared" si="18"/>
        <v>287</v>
      </c>
      <c r="J101" s="61">
        <f t="shared" si="19"/>
        <v>709.99999999999989</v>
      </c>
      <c r="K101" s="21">
        <f t="shared" si="21"/>
        <v>304</v>
      </c>
      <c r="L101" s="21">
        <f t="shared" si="22"/>
        <v>709</v>
      </c>
      <c r="M101" s="21"/>
      <c r="N101" s="22"/>
      <c r="O101" s="21">
        <f t="shared" si="23"/>
        <v>9384</v>
      </c>
      <c r="P101" s="61"/>
      <c r="Q101" s="196"/>
    </row>
    <row r="102" spans="1:17" s="3" customFormat="1" ht="23.25" customHeight="1" x14ac:dyDescent="0.25">
      <c r="A102" s="35">
        <v>94</v>
      </c>
      <c r="B102" s="16" t="s">
        <v>300</v>
      </c>
      <c r="C102" s="15" t="s">
        <v>301</v>
      </c>
      <c r="D102" s="176" t="s">
        <v>302</v>
      </c>
      <c r="E102" s="96">
        <v>15000</v>
      </c>
      <c r="F102" s="12"/>
      <c r="G102" s="56">
        <v>25</v>
      </c>
      <c r="H102" s="17">
        <f t="shared" si="20"/>
        <v>180</v>
      </c>
      <c r="I102" s="21">
        <f t="shared" si="18"/>
        <v>430.5</v>
      </c>
      <c r="J102" s="21">
        <f t="shared" si="19"/>
        <v>1065</v>
      </c>
      <c r="K102" s="21">
        <f t="shared" si="21"/>
        <v>456</v>
      </c>
      <c r="L102" s="21">
        <f t="shared" si="22"/>
        <v>1063.5</v>
      </c>
      <c r="M102" s="21"/>
      <c r="N102" s="22"/>
      <c r="O102" s="21">
        <f t="shared" si="23"/>
        <v>14088.5</v>
      </c>
      <c r="P102" s="61"/>
      <c r="Q102" s="196"/>
    </row>
    <row r="103" spans="1:17" s="23" customFormat="1" ht="23.25" customHeight="1" x14ac:dyDescent="0.25">
      <c r="A103" s="35">
        <v>95</v>
      </c>
      <c r="B103" s="166" t="s">
        <v>317</v>
      </c>
      <c r="C103" s="24" t="s">
        <v>314</v>
      </c>
      <c r="D103" s="179" t="s">
        <v>315</v>
      </c>
      <c r="E103" s="94">
        <v>10000</v>
      </c>
      <c r="F103" s="12"/>
      <c r="G103" s="56">
        <v>25</v>
      </c>
      <c r="H103" s="17">
        <f t="shared" si="20"/>
        <v>120</v>
      </c>
      <c r="I103" s="21">
        <f t="shared" si="18"/>
        <v>287</v>
      </c>
      <c r="J103" s="21">
        <f t="shared" si="19"/>
        <v>709.99999999999989</v>
      </c>
      <c r="K103" s="21">
        <f t="shared" si="21"/>
        <v>304</v>
      </c>
      <c r="L103" s="21">
        <f t="shared" si="22"/>
        <v>709</v>
      </c>
      <c r="M103" s="21"/>
      <c r="N103" s="22"/>
      <c r="O103" s="21">
        <f t="shared" si="23"/>
        <v>9384</v>
      </c>
      <c r="P103" s="61"/>
      <c r="Q103" s="196"/>
    </row>
    <row r="104" spans="1:17" s="3" customFormat="1" ht="26.25" customHeight="1" x14ac:dyDescent="0.25">
      <c r="A104" s="35">
        <v>96</v>
      </c>
      <c r="B104" s="16" t="s">
        <v>303</v>
      </c>
      <c r="C104" s="32" t="s">
        <v>304</v>
      </c>
      <c r="D104" s="180" t="s">
        <v>307</v>
      </c>
      <c r="E104" s="95">
        <v>25000</v>
      </c>
      <c r="F104" s="12"/>
      <c r="G104" s="56">
        <v>25</v>
      </c>
      <c r="H104" s="17">
        <f t="shared" si="20"/>
        <v>300</v>
      </c>
      <c r="I104" s="21">
        <f t="shared" si="18"/>
        <v>717.5</v>
      </c>
      <c r="J104" s="21">
        <f t="shared" si="19"/>
        <v>1774.9999999999998</v>
      </c>
      <c r="K104" s="21">
        <f t="shared" si="21"/>
        <v>760</v>
      </c>
      <c r="L104" s="21">
        <f t="shared" si="22"/>
        <v>1772.5000000000002</v>
      </c>
      <c r="M104" s="21">
        <v>412.5</v>
      </c>
      <c r="N104" s="22"/>
      <c r="O104" s="21">
        <f t="shared" si="23"/>
        <v>23085</v>
      </c>
      <c r="P104" s="61"/>
      <c r="Q104" s="196"/>
    </row>
    <row r="105" spans="1:17" s="23" customFormat="1" ht="23.25" customHeight="1" x14ac:dyDescent="0.25">
      <c r="A105" s="35">
        <v>97</v>
      </c>
      <c r="B105" s="16" t="s">
        <v>557</v>
      </c>
      <c r="C105" s="15" t="s">
        <v>319</v>
      </c>
      <c r="D105" s="176" t="s">
        <v>28</v>
      </c>
      <c r="E105" s="95">
        <v>10700</v>
      </c>
      <c r="F105" s="17"/>
      <c r="G105" s="56">
        <v>25</v>
      </c>
      <c r="H105" s="17">
        <f t="shared" si="20"/>
        <v>128.4</v>
      </c>
      <c r="I105" s="21">
        <f t="shared" si="18"/>
        <v>307.08999999999997</v>
      </c>
      <c r="J105" s="21">
        <f t="shared" si="19"/>
        <v>759.69999999999993</v>
      </c>
      <c r="K105" s="21">
        <f t="shared" si="21"/>
        <v>325.27999999999997</v>
      </c>
      <c r="L105" s="21">
        <f t="shared" si="22"/>
        <v>758.63</v>
      </c>
      <c r="M105" s="21"/>
      <c r="N105" s="17">
        <v>0</v>
      </c>
      <c r="O105" s="21">
        <f t="shared" si="23"/>
        <v>10042.629999999999</v>
      </c>
      <c r="P105" s="61"/>
      <c r="Q105" s="194"/>
    </row>
    <row r="106" spans="1:17" s="23" customFormat="1" ht="23.25" customHeight="1" x14ac:dyDescent="0.25">
      <c r="A106" s="35">
        <v>98</v>
      </c>
      <c r="B106" s="16" t="s">
        <v>320</v>
      </c>
      <c r="C106" s="32" t="s">
        <v>321</v>
      </c>
      <c r="D106" s="176" t="s">
        <v>28</v>
      </c>
      <c r="E106" s="95">
        <v>10700</v>
      </c>
      <c r="F106" s="17"/>
      <c r="G106" s="56">
        <v>25</v>
      </c>
      <c r="H106" s="17">
        <f t="shared" si="20"/>
        <v>128.4</v>
      </c>
      <c r="I106" s="21">
        <f t="shared" si="18"/>
        <v>307.08999999999997</v>
      </c>
      <c r="J106" s="21">
        <f t="shared" si="19"/>
        <v>759.69999999999993</v>
      </c>
      <c r="K106" s="21">
        <f t="shared" si="21"/>
        <v>325.27999999999997</v>
      </c>
      <c r="L106" s="21">
        <f t="shared" si="22"/>
        <v>758.63</v>
      </c>
      <c r="M106" s="21"/>
      <c r="N106" s="17"/>
      <c r="O106" s="21">
        <f t="shared" si="23"/>
        <v>10042.629999999999</v>
      </c>
      <c r="P106" s="61"/>
      <c r="Q106" s="196"/>
    </row>
    <row r="107" spans="1:17" s="23" customFormat="1" ht="30" customHeight="1" x14ac:dyDescent="0.25">
      <c r="A107" s="35">
        <v>99</v>
      </c>
      <c r="B107" s="16" t="s">
        <v>322</v>
      </c>
      <c r="C107" s="32" t="s">
        <v>323</v>
      </c>
      <c r="D107" s="176" t="s">
        <v>568</v>
      </c>
      <c r="E107" s="95">
        <v>15000</v>
      </c>
      <c r="F107" s="12"/>
      <c r="G107" s="56">
        <v>25</v>
      </c>
      <c r="H107" s="17">
        <f t="shared" si="20"/>
        <v>180</v>
      </c>
      <c r="I107" s="21">
        <f t="shared" si="18"/>
        <v>430.5</v>
      </c>
      <c r="J107" s="21">
        <f t="shared" si="19"/>
        <v>1065</v>
      </c>
      <c r="K107" s="21">
        <f t="shared" si="21"/>
        <v>456</v>
      </c>
      <c r="L107" s="21">
        <f t="shared" si="22"/>
        <v>1063.5</v>
      </c>
      <c r="M107" s="21"/>
      <c r="N107" s="22"/>
      <c r="O107" s="21">
        <f t="shared" si="23"/>
        <v>14088.5</v>
      </c>
      <c r="P107" s="61"/>
      <c r="Q107" s="196"/>
    </row>
    <row r="108" spans="1:17" s="23" customFormat="1" ht="30" customHeight="1" x14ac:dyDescent="0.25">
      <c r="A108" s="35">
        <v>100</v>
      </c>
      <c r="B108" s="16" t="s">
        <v>324</v>
      </c>
      <c r="C108" s="32" t="s">
        <v>325</v>
      </c>
      <c r="D108" s="176" t="s">
        <v>459</v>
      </c>
      <c r="E108" s="95">
        <v>11000</v>
      </c>
      <c r="F108" s="12"/>
      <c r="G108" s="56">
        <v>25</v>
      </c>
      <c r="H108" s="17">
        <f t="shared" ref="H108:H132" si="24">E108*0.012</f>
        <v>132</v>
      </c>
      <c r="I108" s="21">
        <f t="shared" ref="I108:I132" si="25">E108*0.0287</f>
        <v>315.7</v>
      </c>
      <c r="J108" s="21">
        <f t="shared" ref="J108:J132" si="26">E108*0.071</f>
        <v>780.99999999999989</v>
      </c>
      <c r="K108" s="21">
        <f t="shared" ref="K108:K132" si="27">E108*0.0304</f>
        <v>334.4</v>
      </c>
      <c r="L108" s="21">
        <f t="shared" ref="L108:L132" si="28">E108*0.0709</f>
        <v>779.90000000000009</v>
      </c>
      <c r="M108" s="21"/>
      <c r="N108" s="22"/>
      <c r="O108" s="21">
        <f>E108-F108-G109-I108-K108-M108-N108</f>
        <v>10324.9</v>
      </c>
      <c r="P108" s="61"/>
      <c r="Q108" s="196"/>
    </row>
    <row r="109" spans="1:17" s="23" customFormat="1" ht="23.25" customHeight="1" x14ac:dyDescent="0.25">
      <c r="A109" s="35">
        <v>101</v>
      </c>
      <c r="B109" s="167" t="s">
        <v>305</v>
      </c>
      <c r="C109" s="30" t="s">
        <v>306</v>
      </c>
      <c r="D109" s="181" t="s">
        <v>0</v>
      </c>
      <c r="E109" s="99">
        <v>10000</v>
      </c>
      <c r="F109" s="26"/>
      <c r="G109" s="56">
        <v>25</v>
      </c>
      <c r="H109" s="27">
        <f t="shared" si="24"/>
        <v>120</v>
      </c>
      <c r="I109" s="28">
        <f t="shared" si="25"/>
        <v>287</v>
      </c>
      <c r="J109" s="28">
        <f t="shared" si="26"/>
        <v>709.99999999999989</v>
      </c>
      <c r="K109" s="28">
        <f t="shared" si="27"/>
        <v>304</v>
      </c>
      <c r="L109" s="28">
        <f t="shared" si="28"/>
        <v>709</v>
      </c>
      <c r="M109" s="28"/>
      <c r="N109" s="29"/>
      <c r="O109" s="28">
        <f>E109-F109-G110-I109-K109-M109-N109</f>
        <v>9384</v>
      </c>
      <c r="P109" s="61"/>
      <c r="Q109" s="196"/>
    </row>
    <row r="110" spans="1:17" s="23" customFormat="1" ht="30.75" customHeight="1" x14ac:dyDescent="0.25">
      <c r="A110" s="35">
        <v>102</v>
      </c>
      <c r="B110" s="147" t="s">
        <v>326</v>
      </c>
      <c r="C110" s="34" t="s">
        <v>340</v>
      </c>
      <c r="D110" s="182" t="s">
        <v>353</v>
      </c>
      <c r="E110" s="100">
        <v>25000</v>
      </c>
      <c r="F110" s="12"/>
      <c r="G110" s="56">
        <v>25</v>
      </c>
      <c r="H110" s="17">
        <f t="shared" si="24"/>
        <v>300</v>
      </c>
      <c r="I110" s="21">
        <f t="shared" si="25"/>
        <v>717.5</v>
      </c>
      <c r="J110" s="21">
        <f t="shared" si="26"/>
        <v>1774.9999999999998</v>
      </c>
      <c r="K110" s="21">
        <f t="shared" si="27"/>
        <v>760</v>
      </c>
      <c r="L110" s="21">
        <f t="shared" si="28"/>
        <v>1772.5000000000002</v>
      </c>
      <c r="M110" s="21"/>
      <c r="N110" s="22"/>
      <c r="O110" s="21">
        <f t="shared" ref="O110:O132" si="29">E110-F110-G110-I110-K110-M110-N110</f>
        <v>23497.5</v>
      </c>
      <c r="P110" s="61"/>
      <c r="Q110" s="196"/>
    </row>
    <row r="111" spans="1:17" s="23" customFormat="1" ht="23.25" customHeight="1" x14ac:dyDescent="0.25">
      <c r="A111" s="35">
        <v>103</v>
      </c>
      <c r="B111" s="33" t="s">
        <v>328</v>
      </c>
      <c r="C111" s="34" t="s">
        <v>341</v>
      </c>
      <c r="D111" s="183" t="s">
        <v>360</v>
      </c>
      <c r="E111" s="100">
        <v>15000</v>
      </c>
      <c r="F111" s="12"/>
      <c r="G111" s="56">
        <v>25</v>
      </c>
      <c r="H111" s="17">
        <f t="shared" si="24"/>
        <v>180</v>
      </c>
      <c r="I111" s="21">
        <f t="shared" si="25"/>
        <v>430.5</v>
      </c>
      <c r="J111" s="21">
        <f t="shared" si="26"/>
        <v>1065</v>
      </c>
      <c r="K111" s="21">
        <f t="shared" si="27"/>
        <v>456</v>
      </c>
      <c r="L111" s="21">
        <f t="shared" si="28"/>
        <v>1063.5</v>
      </c>
      <c r="M111" s="21"/>
      <c r="N111" s="22"/>
      <c r="O111" s="21">
        <f t="shared" si="29"/>
        <v>14088.5</v>
      </c>
      <c r="P111" s="61"/>
      <c r="Q111" s="196"/>
    </row>
    <row r="112" spans="1:17" s="23" customFormat="1" ht="23.25" customHeight="1" x14ac:dyDescent="0.25">
      <c r="A112" s="35">
        <v>104</v>
      </c>
      <c r="B112" s="33" t="s">
        <v>329</v>
      </c>
      <c r="C112" s="34" t="s">
        <v>342</v>
      </c>
      <c r="D112" s="182" t="s">
        <v>354</v>
      </c>
      <c r="E112" s="100">
        <v>15000</v>
      </c>
      <c r="F112" s="12"/>
      <c r="G112" s="56">
        <v>25</v>
      </c>
      <c r="H112" s="17">
        <f t="shared" si="24"/>
        <v>180</v>
      </c>
      <c r="I112" s="21">
        <f t="shared" si="25"/>
        <v>430.5</v>
      </c>
      <c r="J112" s="21">
        <f t="shared" si="26"/>
        <v>1065</v>
      </c>
      <c r="K112" s="21">
        <f t="shared" si="27"/>
        <v>456</v>
      </c>
      <c r="L112" s="21">
        <f t="shared" si="28"/>
        <v>1063.5</v>
      </c>
      <c r="M112" s="21"/>
      <c r="N112" s="22"/>
      <c r="O112" s="21">
        <f t="shared" si="29"/>
        <v>14088.5</v>
      </c>
      <c r="P112" s="61"/>
      <c r="Q112" s="196"/>
    </row>
    <row r="113" spans="1:17" s="23" customFormat="1" ht="23.25" customHeight="1" x14ac:dyDescent="0.25">
      <c r="A113" s="35">
        <v>105</v>
      </c>
      <c r="B113" s="33" t="s">
        <v>330</v>
      </c>
      <c r="C113" s="34" t="s">
        <v>343</v>
      </c>
      <c r="D113" s="182" t="s">
        <v>354</v>
      </c>
      <c r="E113" s="100">
        <v>15000</v>
      </c>
      <c r="F113" s="12"/>
      <c r="G113" s="56">
        <v>25</v>
      </c>
      <c r="H113" s="17">
        <f t="shared" si="24"/>
        <v>180</v>
      </c>
      <c r="I113" s="21">
        <f t="shared" si="25"/>
        <v>430.5</v>
      </c>
      <c r="J113" s="21">
        <f t="shared" si="26"/>
        <v>1065</v>
      </c>
      <c r="K113" s="21">
        <f t="shared" si="27"/>
        <v>456</v>
      </c>
      <c r="L113" s="21">
        <f t="shared" si="28"/>
        <v>1063.5</v>
      </c>
      <c r="M113" s="21"/>
      <c r="N113" s="22"/>
      <c r="O113" s="21">
        <f t="shared" si="29"/>
        <v>14088.5</v>
      </c>
      <c r="P113" s="61"/>
      <c r="Q113" s="196"/>
    </row>
    <row r="114" spans="1:17" s="23" customFormat="1" ht="23.25" customHeight="1" x14ac:dyDescent="0.25">
      <c r="A114" s="35">
        <v>106</v>
      </c>
      <c r="B114" s="33" t="s">
        <v>331</v>
      </c>
      <c r="C114" s="34" t="s">
        <v>344</v>
      </c>
      <c r="D114" s="182" t="s">
        <v>355</v>
      </c>
      <c r="E114" s="100">
        <v>12000</v>
      </c>
      <c r="F114" s="12"/>
      <c r="G114" s="56">
        <v>25</v>
      </c>
      <c r="H114" s="17">
        <f t="shared" si="24"/>
        <v>144</v>
      </c>
      <c r="I114" s="21">
        <f t="shared" si="25"/>
        <v>344.4</v>
      </c>
      <c r="J114" s="21">
        <f t="shared" si="26"/>
        <v>851.99999999999989</v>
      </c>
      <c r="K114" s="21">
        <f t="shared" si="27"/>
        <v>364.8</v>
      </c>
      <c r="L114" s="21">
        <f t="shared" si="28"/>
        <v>850.80000000000007</v>
      </c>
      <c r="M114" s="21"/>
      <c r="N114" s="22"/>
      <c r="O114" s="21">
        <f t="shared" si="29"/>
        <v>11265.800000000001</v>
      </c>
      <c r="P114" s="61"/>
      <c r="Q114" s="196"/>
    </row>
    <row r="115" spans="1:17" s="23" customFormat="1" ht="23.25" customHeight="1" x14ac:dyDescent="0.25">
      <c r="A115" s="35">
        <v>107</v>
      </c>
      <c r="B115" s="33" t="s">
        <v>332</v>
      </c>
      <c r="C115" s="34" t="s">
        <v>345</v>
      </c>
      <c r="D115" s="182" t="s">
        <v>354</v>
      </c>
      <c r="E115" s="118">
        <v>15000</v>
      </c>
      <c r="F115" s="12"/>
      <c r="G115" s="56">
        <v>25</v>
      </c>
      <c r="H115" s="17">
        <f t="shared" si="24"/>
        <v>180</v>
      </c>
      <c r="I115" s="21">
        <f t="shared" si="25"/>
        <v>430.5</v>
      </c>
      <c r="J115" s="21">
        <f t="shared" si="26"/>
        <v>1065</v>
      </c>
      <c r="K115" s="21">
        <f t="shared" si="27"/>
        <v>456</v>
      </c>
      <c r="L115" s="21">
        <f t="shared" si="28"/>
        <v>1063.5</v>
      </c>
      <c r="M115" s="21"/>
      <c r="N115" s="22"/>
      <c r="O115" s="21">
        <f t="shared" si="29"/>
        <v>14088.5</v>
      </c>
      <c r="P115" s="61"/>
      <c r="Q115" s="196"/>
    </row>
    <row r="116" spans="1:17" s="23" customFormat="1" ht="23.25" customHeight="1" x14ac:dyDescent="0.25">
      <c r="A116" s="35">
        <v>108</v>
      </c>
      <c r="B116" s="33" t="s">
        <v>333</v>
      </c>
      <c r="C116" s="34" t="s">
        <v>346</v>
      </c>
      <c r="D116" s="183" t="s">
        <v>356</v>
      </c>
      <c r="E116" s="118">
        <v>12000</v>
      </c>
      <c r="F116" s="12"/>
      <c r="G116" s="56">
        <v>25</v>
      </c>
      <c r="H116" s="17">
        <f t="shared" si="24"/>
        <v>144</v>
      </c>
      <c r="I116" s="21">
        <f t="shared" si="25"/>
        <v>344.4</v>
      </c>
      <c r="J116" s="21">
        <f t="shared" si="26"/>
        <v>851.99999999999989</v>
      </c>
      <c r="K116" s="21">
        <f t="shared" si="27"/>
        <v>364.8</v>
      </c>
      <c r="L116" s="21">
        <f t="shared" si="28"/>
        <v>850.80000000000007</v>
      </c>
      <c r="M116" s="21"/>
      <c r="N116" s="22"/>
      <c r="O116" s="21">
        <f t="shared" si="29"/>
        <v>11265.800000000001</v>
      </c>
      <c r="P116" s="61"/>
      <c r="Q116" s="196"/>
    </row>
    <row r="117" spans="1:17" s="23" customFormat="1" ht="23.25" customHeight="1" x14ac:dyDescent="0.25">
      <c r="A117" s="35">
        <v>109</v>
      </c>
      <c r="B117" s="148" t="s">
        <v>334</v>
      </c>
      <c r="C117" s="34" t="s">
        <v>347</v>
      </c>
      <c r="D117" s="182" t="s">
        <v>357</v>
      </c>
      <c r="E117" s="100">
        <v>15000</v>
      </c>
      <c r="F117" s="12"/>
      <c r="G117" s="56">
        <v>25</v>
      </c>
      <c r="H117" s="17">
        <f t="shared" si="24"/>
        <v>180</v>
      </c>
      <c r="I117" s="21">
        <f t="shared" si="25"/>
        <v>430.5</v>
      </c>
      <c r="J117" s="21">
        <f t="shared" si="26"/>
        <v>1065</v>
      </c>
      <c r="K117" s="21">
        <f t="shared" si="27"/>
        <v>456</v>
      </c>
      <c r="L117" s="21">
        <f t="shared" si="28"/>
        <v>1063.5</v>
      </c>
      <c r="M117" s="21"/>
      <c r="N117" s="22"/>
      <c r="O117" s="21">
        <f t="shared" si="29"/>
        <v>14088.5</v>
      </c>
      <c r="P117" s="61"/>
      <c r="Q117" s="196"/>
    </row>
    <row r="118" spans="1:17" s="23" customFormat="1" ht="23.25" customHeight="1" x14ac:dyDescent="0.25">
      <c r="A118" s="35">
        <v>110</v>
      </c>
      <c r="B118" s="147" t="s">
        <v>335</v>
      </c>
      <c r="C118" s="34" t="s">
        <v>348</v>
      </c>
      <c r="D118" s="182" t="s">
        <v>354</v>
      </c>
      <c r="E118" s="100">
        <v>15000</v>
      </c>
      <c r="F118" s="12"/>
      <c r="G118" s="56">
        <v>25</v>
      </c>
      <c r="H118" s="17">
        <f t="shared" si="24"/>
        <v>180</v>
      </c>
      <c r="I118" s="21">
        <f t="shared" si="25"/>
        <v>430.5</v>
      </c>
      <c r="J118" s="21">
        <f t="shared" si="26"/>
        <v>1065</v>
      </c>
      <c r="K118" s="21">
        <f t="shared" si="27"/>
        <v>456</v>
      </c>
      <c r="L118" s="21">
        <f t="shared" si="28"/>
        <v>1063.5</v>
      </c>
      <c r="M118" s="21"/>
      <c r="N118" s="22"/>
      <c r="O118" s="21">
        <f t="shared" si="29"/>
        <v>14088.5</v>
      </c>
      <c r="P118" s="61"/>
      <c r="Q118" s="196"/>
    </row>
    <row r="119" spans="1:17" s="23" customFormat="1" ht="23.25" customHeight="1" x14ac:dyDescent="0.25">
      <c r="A119" s="35">
        <v>111</v>
      </c>
      <c r="B119" s="33" t="s">
        <v>336</v>
      </c>
      <c r="C119" s="34" t="s">
        <v>349</v>
      </c>
      <c r="D119" s="182" t="s">
        <v>355</v>
      </c>
      <c r="E119" s="100">
        <v>15000</v>
      </c>
      <c r="F119" s="12"/>
      <c r="G119" s="56">
        <v>25</v>
      </c>
      <c r="H119" s="17">
        <f t="shared" si="24"/>
        <v>180</v>
      </c>
      <c r="I119" s="21">
        <f t="shared" si="25"/>
        <v>430.5</v>
      </c>
      <c r="J119" s="21">
        <f t="shared" si="26"/>
        <v>1065</v>
      </c>
      <c r="K119" s="21">
        <f t="shared" si="27"/>
        <v>456</v>
      </c>
      <c r="L119" s="21">
        <f t="shared" si="28"/>
        <v>1063.5</v>
      </c>
      <c r="M119" s="21"/>
      <c r="N119" s="22"/>
      <c r="O119" s="21">
        <f t="shared" si="29"/>
        <v>14088.5</v>
      </c>
      <c r="P119" s="61"/>
      <c r="Q119" s="196"/>
    </row>
    <row r="120" spans="1:17" s="23" customFormat="1" ht="23.25" customHeight="1" x14ac:dyDescent="0.25">
      <c r="A120" s="35">
        <v>112</v>
      </c>
      <c r="B120" s="33" t="s">
        <v>338</v>
      </c>
      <c r="C120" s="34" t="s">
        <v>351</v>
      </c>
      <c r="D120" s="183" t="s">
        <v>358</v>
      </c>
      <c r="E120" s="100">
        <v>15000</v>
      </c>
      <c r="F120" s="12"/>
      <c r="G120" s="56">
        <v>25</v>
      </c>
      <c r="H120" s="17">
        <f t="shared" si="24"/>
        <v>180</v>
      </c>
      <c r="I120" s="21">
        <f t="shared" si="25"/>
        <v>430.5</v>
      </c>
      <c r="J120" s="21">
        <f t="shared" si="26"/>
        <v>1065</v>
      </c>
      <c r="K120" s="21">
        <f t="shared" si="27"/>
        <v>456</v>
      </c>
      <c r="L120" s="21">
        <f t="shared" si="28"/>
        <v>1063.5</v>
      </c>
      <c r="M120" s="21"/>
      <c r="N120" s="22"/>
      <c r="O120" s="21">
        <f t="shared" si="29"/>
        <v>14088.5</v>
      </c>
      <c r="P120" s="61"/>
      <c r="Q120" s="196"/>
    </row>
    <row r="121" spans="1:17" s="23" customFormat="1" ht="30" customHeight="1" x14ac:dyDescent="0.25">
      <c r="A121" s="35">
        <v>113</v>
      </c>
      <c r="B121" s="33" t="s">
        <v>339</v>
      </c>
      <c r="C121" s="34" t="s">
        <v>352</v>
      </c>
      <c r="D121" s="184" t="s">
        <v>359</v>
      </c>
      <c r="E121" s="118">
        <v>12000</v>
      </c>
      <c r="F121" s="12"/>
      <c r="G121" s="56">
        <v>25</v>
      </c>
      <c r="H121" s="17">
        <f t="shared" si="24"/>
        <v>144</v>
      </c>
      <c r="I121" s="21">
        <f t="shared" si="25"/>
        <v>344.4</v>
      </c>
      <c r="J121" s="21">
        <f t="shared" si="26"/>
        <v>851.99999999999989</v>
      </c>
      <c r="K121" s="21">
        <f t="shared" si="27"/>
        <v>364.8</v>
      </c>
      <c r="L121" s="21">
        <f t="shared" si="28"/>
        <v>850.80000000000007</v>
      </c>
      <c r="M121" s="21"/>
      <c r="N121" s="22"/>
      <c r="O121" s="21">
        <f t="shared" si="29"/>
        <v>11265.800000000001</v>
      </c>
      <c r="P121" s="61"/>
      <c r="Q121" s="196"/>
    </row>
    <row r="122" spans="1:17" s="23" customFormat="1" ht="33" customHeight="1" x14ac:dyDescent="0.25">
      <c r="A122" s="35">
        <v>114</v>
      </c>
      <c r="B122" s="33" t="s">
        <v>362</v>
      </c>
      <c r="C122" s="34" t="s">
        <v>372</v>
      </c>
      <c r="D122" s="184" t="s">
        <v>359</v>
      </c>
      <c r="E122" s="118">
        <v>10000</v>
      </c>
      <c r="F122" s="12"/>
      <c r="G122" s="56">
        <v>25</v>
      </c>
      <c r="H122" s="17">
        <f t="shared" si="24"/>
        <v>120</v>
      </c>
      <c r="I122" s="21">
        <f t="shared" si="25"/>
        <v>287</v>
      </c>
      <c r="J122" s="21">
        <f t="shared" si="26"/>
        <v>709.99999999999989</v>
      </c>
      <c r="K122" s="21">
        <f t="shared" si="27"/>
        <v>304</v>
      </c>
      <c r="L122" s="21">
        <f t="shared" si="28"/>
        <v>709</v>
      </c>
      <c r="M122" s="21"/>
      <c r="N122" s="22"/>
      <c r="O122" s="21">
        <f t="shared" si="29"/>
        <v>9384</v>
      </c>
      <c r="P122" s="61"/>
      <c r="Q122" s="196"/>
    </row>
    <row r="123" spans="1:17" s="23" customFormat="1" ht="27" customHeight="1" x14ac:dyDescent="0.25">
      <c r="A123" s="35">
        <v>115</v>
      </c>
      <c r="B123" s="33" t="s">
        <v>363</v>
      </c>
      <c r="C123" s="34" t="s">
        <v>373</v>
      </c>
      <c r="D123" s="184" t="s">
        <v>359</v>
      </c>
      <c r="E123" s="100">
        <v>10000</v>
      </c>
      <c r="F123" s="12"/>
      <c r="G123" s="56">
        <v>25</v>
      </c>
      <c r="H123" s="17">
        <f t="shared" si="24"/>
        <v>120</v>
      </c>
      <c r="I123" s="21">
        <f t="shared" si="25"/>
        <v>287</v>
      </c>
      <c r="J123" s="21">
        <f t="shared" si="26"/>
        <v>709.99999999999989</v>
      </c>
      <c r="K123" s="21">
        <f t="shared" si="27"/>
        <v>304</v>
      </c>
      <c r="L123" s="21">
        <f t="shared" si="28"/>
        <v>709</v>
      </c>
      <c r="M123" s="21"/>
      <c r="N123" s="22"/>
      <c r="O123" s="21">
        <f t="shared" si="29"/>
        <v>9384</v>
      </c>
      <c r="P123" s="61"/>
      <c r="Q123" s="196"/>
    </row>
    <row r="124" spans="1:17" s="23" customFormat="1" ht="27.75" customHeight="1" x14ac:dyDescent="0.25">
      <c r="A124" s="35">
        <v>116</v>
      </c>
      <c r="B124" s="33" t="s">
        <v>364</v>
      </c>
      <c r="C124" s="34" t="s">
        <v>374</v>
      </c>
      <c r="D124" s="184" t="s">
        <v>359</v>
      </c>
      <c r="E124" s="100">
        <v>10000</v>
      </c>
      <c r="F124" s="12"/>
      <c r="G124" s="56">
        <v>25</v>
      </c>
      <c r="H124" s="17">
        <f t="shared" si="24"/>
        <v>120</v>
      </c>
      <c r="I124" s="21">
        <f t="shared" si="25"/>
        <v>287</v>
      </c>
      <c r="J124" s="21">
        <f t="shared" si="26"/>
        <v>709.99999999999989</v>
      </c>
      <c r="K124" s="21">
        <f t="shared" si="27"/>
        <v>304</v>
      </c>
      <c r="L124" s="21">
        <f t="shared" si="28"/>
        <v>709</v>
      </c>
      <c r="M124" s="21"/>
      <c r="N124" s="22"/>
      <c r="O124" s="21">
        <f t="shared" si="29"/>
        <v>9384</v>
      </c>
      <c r="P124" s="61"/>
      <c r="Q124" s="196"/>
    </row>
    <row r="125" spans="1:17" s="23" customFormat="1" ht="32.25" customHeight="1" x14ac:dyDescent="0.25">
      <c r="A125" s="35">
        <v>117</v>
      </c>
      <c r="B125" s="33" t="s">
        <v>365</v>
      </c>
      <c r="C125" s="34" t="s">
        <v>375</v>
      </c>
      <c r="D125" s="184" t="s">
        <v>359</v>
      </c>
      <c r="E125" s="100">
        <v>10000</v>
      </c>
      <c r="F125" s="12"/>
      <c r="G125" s="56">
        <v>25</v>
      </c>
      <c r="H125" s="17">
        <f t="shared" si="24"/>
        <v>120</v>
      </c>
      <c r="I125" s="21">
        <f t="shared" si="25"/>
        <v>287</v>
      </c>
      <c r="J125" s="21">
        <f t="shared" si="26"/>
        <v>709.99999999999989</v>
      </c>
      <c r="K125" s="21">
        <f t="shared" si="27"/>
        <v>304</v>
      </c>
      <c r="L125" s="21">
        <f t="shared" si="28"/>
        <v>709</v>
      </c>
      <c r="M125" s="21"/>
      <c r="N125" s="22"/>
      <c r="O125" s="21">
        <f t="shared" si="29"/>
        <v>9384</v>
      </c>
      <c r="P125" s="61"/>
      <c r="Q125" s="196"/>
    </row>
    <row r="126" spans="1:17" s="23" customFormat="1" ht="36" customHeight="1" x14ac:dyDescent="0.25">
      <c r="A126" s="35">
        <v>118</v>
      </c>
      <c r="B126" s="33" t="s">
        <v>366</v>
      </c>
      <c r="C126" s="34" t="s">
        <v>376</v>
      </c>
      <c r="D126" s="184" t="s">
        <v>386</v>
      </c>
      <c r="E126" s="100">
        <v>15000</v>
      </c>
      <c r="F126" s="12"/>
      <c r="G126" s="56">
        <v>25</v>
      </c>
      <c r="H126" s="17">
        <f t="shared" si="24"/>
        <v>180</v>
      </c>
      <c r="I126" s="21">
        <f t="shared" si="25"/>
        <v>430.5</v>
      </c>
      <c r="J126" s="21">
        <f t="shared" si="26"/>
        <v>1065</v>
      </c>
      <c r="K126" s="21">
        <f t="shared" si="27"/>
        <v>456</v>
      </c>
      <c r="L126" s="21">
        <f t="shared" si="28"/>
        <v>1063.5</v>
      </c>
      <c r="M126" s="21"/>
      <c r="N126" s="22"/>
      <c r="O126" s="21">
        <f t="shared" si="29"/>
        <v>14088.5</v>
      </c>
      <c r="P126" s="61"/>
      <c r="Q126" s="196"/>
    </row>
    <row r="127" spans="1:17" s="23" customFormat="1" ht="23.25" customHeight="1" x14ac:dyDescent="0.25">
      <c r="A127" s="35">
        <v>119</v>
      </c>
      <c r="B127" s="33" t="s">
        <v>367</v>
      </c>
      <c r="C127" s="34" t="s">
        <v>377</v>
      </c>
      <c r="D127" s="184" t="s">
        <v>567</v>
      </c>
      <c r="E127" s="100">
        <v>12000</v>
      </c>
      <c r="F127" s="12"/>
      <c r="G127" s="56">
        <v>25</v>
      </c>
      <c r="H127" s="17">
        <f t="shared" si="24"/>
        <v>144</v>
      </c>
      <c r="I127" s="21">
        <f t="shared" si="25"/>
        <v>344.4</v>
      </c>
      <c r="J127" s="21">
        <f t="shared" si="26"/>
        <v>851.99999999999989</v>
      </c>
      <c r="K127" s="21">
        <f t="shared" si="27"/>
        <v>364.8</v>
      </c>
      <c r="L127" s="21">
        <f t="shared" si="28"/>
        <v>850.80000000000007</v>
      </c>
      <c r="M127" s="21"/>
      <c r="N127" s="22"/>
      <c r="O127" s="21">
        <f t="shared" si="29"/>
        <v>11265.800000000001</v>
      </c>
      <c r="P127" s="61"/>
      <c r="Q127" s="196"/>
    </row>
    <row r="128" spans="1:17" s="23" customFormat="1" ht="27.75" customHeight="1" x14ac:dyDescent="0.25">
      <c r="A128" s="35">
        <v>120</v>
      </c>
      <c r="B128" s="33" t="s">
        <v>368</v>
      </c>
      <c r="C128" s="34" t="s">
        <v>378</v>
      </c>
      <c r="D128" s="184" t="s">
        <v>383</v>
      </c>
      <c r="E128" s="100">
        <v>10000</v>
      </c>
      <c r="F128" s="12"/>
      <c r="G128" s="56">
        <v>25</v>
      </c>
      <c r="H128" s="17">
        <f t="shared" si="24"/>
        <v>120</v>
      </c>
      <c r="I128" s="21">
        <f t="shared" si="25"/>
        <v>287</v>
      </c>
      <c r="J128" s="21">
        <f t="shared" si="26"/>
        <v>709.99999999999989</v>
      </c>
      <c r="K128" s="21">
        <f t="shared" si="27"/>
        <v>304</v>
      </c>
      <c r="L128" s="21">
        <f t="shared" si="28"/>
        <v>709</v>
      </c>
      <c r="M128" s="21"/>
      <c r="N128" s="22"/>
      <c r="O128" s="21">
        <f t="shared" si="29"/>
        <v>9384</v>
      </c>
      <c r="P128" s="61"/>
      <c r="Q128" s="196"/>
    </row>
    <row r="129" spans="1:17" s="23" customFormat="1" ht="31.5" customHeight="1" x14ac:dyDescent="0.25">
      <c r="A129" s="35">
        <v>121</v>
      </c>
      <c r="B129" s="33" t="s">
        <v>369</v>
      </c>
      <c r="C129" s="34" t="s">
        <v>379</v>
      </c>
      <c r="D129" s="184" t="s">
        <v>384</v>
      </c>
      <c r="E129" s="100">
        <v>15000</v>
      </c>
      <c r="F129" s="12"/>
      <c r="G129" s="56">
        <v>25</v>
      </c>
      <c r="H129" s="17">
        <f t="shared" si="24"/>
        <v>180</v>
      </c>
      <c r="I129" s="21">
        <f t="shared" si="25"/>
        <v>430.5</v>
      </c>
      <c r="J129" s="21">
        <f t="shared" si="26"/>
        <v>1065</v>
      </c>
      <c r="K129" s="21">
        <f t="shared" si="27"/>
        <v>456</v>
      </c>
      <c r="L129" s="21">
        <f t="shared" si="28"/>
        <v>1063.5</v>
      </c>
      <c r="M129" s="21"/>
      <c r="N129" s="22"/>
      <c r="O129" s="21">
        <f t="shared" si="29"/>
        <v>14088.5</v>
      </c>
      <c r="P129" s="61"/>
      <c r="Q129" s="196"/>
    </row>
    <row r="130" spans="1:17" s="23" customFormat="1" ht="23.25" customHeight="1" x14ac:dyDescent="0.25">
      <c r="A130" s="35">
        <v>122</v>
      </c>
      <c r="B130" s="33" t="s">
        <v>370</v>
      </c>
      <c r="C130" s="34" t="s">
        <v>380</v>
      </c>
      <c r="D130" s="184" t="s">
        <v>387</v>
      </c>
      <c r="E130" s="100">
        <v>10000</v>
      </c>
      <c r="F130" s="12"/>
      <c r="G130" s="56">
        <v>25</v>
      </c>
      <c r="H130" s="17">
        <f t="shared" si="24"/>
        <v>120</v>
      </c>
      <c r="I130" s="21">
        <f t="shared" si="25"/>
        <v>287</v>
      </c>
      <c r="J130" s="21">
        <f t="shared" si="26"/>
        <v>709.99999999999989</v>
      </c>
      <c r="K130" s="21">
        <f t="shared" si="27"/>
        <v>304</v>
      </c>
      <c r="L130" s="21">
        <f t="shared" si="28"/>
        <v>709</v>
      </c>
      <c r="M130" s="21"/>
      <c r="N130" s="22"/>
      <c r="O130" s="21">
        <f t="shared" si="29"/>
        <v>9384</v>
      </c>
      <c r="P130" s="61"/>
      <c r="Q130" s="196"/>
    </row>
    <row r="131" spans="1:17" s="23" customFormat="1" ht="30.75" customHeight="1" x14ac:dyDescent="0.25">
      <c r="A131" s="35">
        <v>123</v>
      </c>
      <c r="B131" s="33" t="s">
        <v>371</v>
      </c>
      <c r="C131" s="34" t="s">
        <v>381</v>
      </c>
      <c r="D131" s="184" t="s">
        <v>359</v>
      </c>
      <c r="E131" s="100">
        <v>12000</v>
      </c>
      <c r="F131" s="12"/>
      <c r="G131" s="56">
        <v>25</v>
      </c>
      <c r="H131" s="17">
        <f t="shared" si="24"/>
        <v>144</v>
      </c>
      <c r="I131" s="21">
        <f t="shared" si="25"/>
        <v>344.4</v>
      </c>
      <c r="J131" s="21">
        <f t="shared" si="26"/>
        <v>851.99999999999989</v>
      </c>
      <c r="K131" s="21">
        <f t="shared" si="27"/>
        <v>364.8</v>
      </c>
      <c r="L131" s="21">
        <f t="shared" si="28"/>
        <v>850.80000000000007</v>
      </c>
      <c r="M131" s="21"/>
      <c r="N131" s="22"/>
      <c r="O131" s="21">
        <f t="shared" si="29"/>
        <v>11265.800000000001</v>
      </c>
      <c r="P131" s="61"/>
      <c r="Q131" s="196"/>
    </row>
    <row r="132" spans="1:17" s="23" customFormat="1" ht="37.5" customHeight="1" x14ac:dyDescent="0.25">
      <c r="A132" s="35">
        <v>124</v>
      </c>
      <c r="B132" s="168" t="s">
        <v>361</v>
      </c>
      <c r="C132" s="34" t="s">
        <v>382</v>
      </c>
      <c r="D132" s="184" t="s">
        <v>385</v>
      </c>
      <c r="E132" s="100">
        <v>15000</v>
      </c>
      <c r="F132" s="12"/>
      <c r="G132" s="56">
        <v>25</v>
      </c>
      <c r="H132" s="17">
        <f t="shared" si="24"/>
        <v>180</v>
      </c>
      <c r="I132" s="21">
        <f t="shared" si="25"/>
        <v>430.5</v>
      </c>
      <c r="J132" s="21">
        <f t="shared" si="26"/>
        <v>1065</v>
      </c>
      <c r="K132" s="21">
        <f t="shared" si="27"/>
        <v>456</v>
      </c>
      <c r="L132" s="21">
        <f t="shared" si="28"/>
        <v>1063.5</v>
      </c>
      <c r="M132" s="21"/>
      <c r="N132" s="22"/>
      <c r="O132" s="21">
        <f t="shared" si="29"/>
        <v>14088.5</v>
      </c>
      <c r="P132" s="61"/>
      <c r="Q132" s="196"/>
    </row>
    <row r="133" spans="1:17" s="116" customFormat="1" ht="42" customHeight="1" x14ac:dyDescent="0.25">
      <c r="A133" s="35">
        <v>125</v>
      </c>
      <c r="B133" s="169" t="s">
        <v>389</v>
      </c>
      <c r="C133" s="117" t="s">
        <v>394</v>
      </c>
      <c r="D133" s="185" t="s">
        <v>445</v>
      </c>
      <c r="E133" s="118">
        <v>40000</v>
      </c>
      <c r="F133" s="12">
        <v>442.65</v>
      </c>
      <c r="G133" s="56">
        <v>25</v>
      </c>
      <c r="H133" s="17">
        <f t="shared" ref="H133:H134" si="30">E133*0.012</f>
        <v>480</v>
      </c>
      <c r="I133" s="21">
        <f t="shared" ref="I133:I134" si="31">E133*0.0287</f>
        <v>1148</v>
      </c>
      <c r="J133" s="21">
        <f t="shared" ref="J133:J134" si="32">E133*0.071</f>
        <v>2839.9999999999995</v>
      </c>
      <c r="K133" s="21">
        <f t="shared" ref="K133:K134" si="33">E133*0.0304</f>
        <v>1216</v>
      </c>
      <c r="L133" s="21">
        <f t="shared" ref="L133:L134" si="34">E133*0.0709</f>
        <v>2836</v>
      </c>
      <c r="M133" s="21"/>
      <c r="N133" s="17"/>
      <c r="O133" s="21">
        <f t="shared" ref="O133:O134" si="35">E133-F133-G133-I133-K133-M133-N133</f>
        <v>37168.35</v>
      </c>
      <c r="P133" s="61"/>
      <c r="Q133" s="198"/>
    </row>
    <row r="134" spans="1:17" s="116" customFormat="1" ht="33" customHeight="1" x14ac:dyDescent="0.25">
      <c r="A134" s="35">
        <v>126</v>
      </c>
      <c r="B134" s="169" t="s">
        <v>390</v>
      </c>
      <c r="C134" s="117" t="s">
        <v>395</v>
      </c>
      <c r="D134" s="185" t="s">
        <v>399</v>
      </c>
      <c r="E134" s="100">
        <v>57500</v>
      </c>
      <c r="F134" s="12">
        <v>3016.2</v>
      </c>
      <c r="G134" s="56">
        <v>25</v>
      </c>
      <c r="H134" s="17">
        <f t="shared" si="30"/>
        <v>690</v>
      </c>
      <c r="I134" s="21">
        <f t="shared" si="31"/>
        <v>1650.25</v>
      </c>
      <c r="J134" s="21">
        <f t="shared" si="32"/>
        <v>4082.4999999999995</v>
      </c>
      <c r="K134" s="21">
        <f t="shared" si="33"/>
        <v>1748</v>
      </c>
      <c r="L134" s="21">
        <f t="shared" si="34"/>
        <v>4076.7500000000005</v>
      </c>
      <c r="M134" s="21"/>
      <c r="N134" s="17"/>
      <c r="O134" s="21">
        <f t="shared" si="35"/>
        <v>51060.55</v>
      </c>
      <c r="P134" s="61"/>
      <c r="Q134" s="198"/>
    </row>
    <row r="135" spans="1:17" s="116" customFormat="1" ht="53.25" customHeight="1" x14ac:dyDescent="0.25">
      <c r="A135" s="35">
        <v>127</v>
      </c>
      <c r="B135" s="169" t="s">
        <v>391</v>
      </c>
      <c r="C135" s="117" t="s">
        <v>396</v>
      </c>
      <c r="D135" s="185" t="s">
        <v>400</v>
      </c>
      <c r="E135" s="100">
        <v>25000</v>
      </c>
      <c r="F135" s="12"/>
      <c r="G135" s="56">
        <v>25</v>
      </c>
      <c r="H135" s="17">
        <f t="shared" ref="H135:H158" si="36">E135*0.012</f>
        <v>300</v>
      </c>
      <c r="I135" s="21">
        <f t="shared" ref="I135:I158" si="37">E135*0.0287</f>
        <v>717.5</v>
      </c>
      <c r="J135" s="21">
        <f t="shared" ref="J135:J158" si="38">E135*0.071</f>
        <v>1774.9999999999998</v>
      </c>
      <c r="K135" s="21">
        <f t="shared" ref="K135:K158" si="39">E135*0.0304</f>
        <v>760</v>
      </c>
      <c r="L135" s="21">
        <f t="shared" ref="L135:L158" si="40">E135*0.0709</f>
        <v>1772.5000000000002</v>
      </c>
      <c r="M135" s="21"/>
      <c r="N135" s="17"/>
      <c r="O135" s="21">
        <f t="shared" ref="O135:O158" si="41">E135-F135-G135-I135-K135-M135-N135</f>
        <v>23497.5</v>
      </c>
      <c r="P135" s="61"/>
      <c r="Q135" s="198"/>
    </row>
    <row r="136" spans="1:17" s="116" customFormat="1" ht="54" customHeight="1" x14ac:dyDescent="0.25">
      <c r="A136" s="35">
        <v>128</v>
      </c>
      <c r="B136" s="169" t="s">
        <v>392</v>
      </c>
      <c r="C136" s="117" t="s">
        <v>397</v>
      </c>
      <c r="D136" s="185" t="s">
        <v>401</v>
      </c>
      <c r="E136" s="100">
        <v>15000</v>
      </c>
      <c r="F136" s="12"/>
      <c r="G136" s="56">
        <v>25</v>
      </c>
      <c r="H136" s="17">
        <f t="shared" si="36"/>
        <v>180</v>
      </c>
      <c r="I136" s="21">
        <f t="shared" si="37"/>
        <v>430.5</v>
      </c>
      <c r="J136" s="21">
        <f t="shared" si="38"/>
        <v>1065</v>
      </c>
      <c r="K136" s="21">
        <f t="shared" si="39"/>
        <v>456</v>
      </c>
      <c r="L136" s="21">
        <f t="shared" si="40"/>
        <v>1063.5</v>
      </c>
      <c r="M136" s="21"/>
      <c r="N136" s="17"/>
      <c r="O136" s="21">
        <f t="shared" si="41"/>
        <v>14088.5</v>
      </c>
      <c r="P136" s="61"/>
      <c r="Q136" s="198"/>
    </row>
    <row r="137" spans="1:17" s="116" customFormat="1" ht="46.5" customHeight="1" x14ac:dyDescent="0.25">
      <c r="A137" s="35">
        <v>129</v>
      </c>
      <c r="B137" s="169" t="s">
        <v>393</v>
      </c>
      <c r="C137" s="117" t="s">
        <v>398</v>
      </c>
      <c r="D137" s="185" t="s">
        <v>401</v>
      </c>
      <c r="E137" s="100">
        <v>15000</v>
      </c>
      <c r="F137" s="12"/>
      <c r="G137" s="56">
        <v>25</v>
      </c>
      <c r="H137" s="17">
        <f t="shared" si="36"/>
        <v>180</v>
      </c>
      <c r="I137" s="21">
        <f t="shared" si="37"/>
        <v>430.5</v>
      </c>
      <c r="J137" s="21">
        <f t="shared" si="38"/>
        <v>1065</v>
      </c>
      <c r="K137" s="21">
        <f t="shared" si="39"/>
        <v>456</v>
      </c>
      <c r="L137" s="21">
        <f t="shared" si="40"/>
        <v>1063.5</v>
      </c>
      <c r="M137" s="21"/>
      <c r="N137" s="17"/>
      <c r="O137" s="21">
        <f t="shared" si="41"/>
        <v>14088.5</v>
      </c>
      <c r="P137" s="61"/>
      <c r="Q137" s="198"/>
    </row>
    <row r="138" spans="1:17" s="116" customFormat="1" ht="32.25" customHeight="1" x14ac:dyDescent="0.25">
      <c r="A138" s="35">
        <v>130</v>
      </c>
      <c r="B138" s="169" t="s">
        <v>402</v>
      </c>
      <c r="C138" s="117" t="s">
        <v>406</v>
      </c>
      <c r="D138" s="185" t="s">
        <v>354</v>
      </c>
      <c r="E138" s="100">
        <v>11000</v>
      </c>
      <c r="F138" s="12"/>
      <c r="G138" s="56">
        <v>25</v>
      </c>
      <c r="H138" s="17">
        <f t="shared" si="36"/>
        <v>132</v>
      </c>
      <c r="I138" s="21">
        <f t="shared" si="37"/>
        <v>315.7</v>
      </c>
      <c r="J138" s="21">
        <f t="shared" si="38"/>
        <v>780.99999999999989</v>
      </c>
      <c r="K138" s="21">
        <f t="shared" si="39"/>
        <v>334.4</v>
      </c>
      <c r="L138" s="21">
        <f t="shared" si="40"/>
        <v>779.90000000000009</v>
      </c>
      <c r="M138" s="21"/>
      <c r="N138" s="17"/>
      <c r="O138" s="21">
        <f t="shared" si="41"/>
        <v>10324.9</v>
      </c>
      <c r="P138" s="61"/>
      <c r="Q138" s="198"/>
    </row>
    <row r="139" spans="1:17" s="116" customFormat="1" ht="40.5" customHeight="1" x14ac:dyDescent="0.25">
      <c r="A139" s="35">
        <v>131</v>
      </c>
      <c r="B139" s="169" t="s">
        <v>403</v>
      </c>
      <c r="C139" s="117" t="s">
        <v>407</v>
      </c>
      <c r="D139" s="185" t="s">
        <v>355</v>
      </c>
      <c r="E139" s="100">
        <v>10000</v>
      </c>
      <c r="F139" s="12"/>
      <c r="G139" s="56">
        <v>25</v>
      </c>
      <c r="H139" s="17">
        <f t="shared" si="36"/>
        <v>120</v>
      </c>
      <c r="I139" s="21">
        <f t="shared" si="37"/>
        <v>287</v>
      </c>
      <c r="J139" s="21">
        <f t="shared" si="38"/>
        <v>709.99999999999989</v>
      </c>
      <c r="K139" s="21">
        <f t="shared" si="39"/>
        <v>304</v>
      </c>
      <c r="L139" s="21">
        <f t="shared" si="40"/>
        <v>709</v>
      </c>
      <c r="M139" s="21"/>
      <c r="N139" s="17"/>
      <c r="O139" s="21">
        <f t="shared" si="41"/>
        <v>9384</v>
      </c>
      <c r="P139" s="61"/>
      <c r="Q139" s="198"/>
    </row>
    <row r="140" spans="1:17" s="116" customFormat="1" ht="33" customHeight="1" x14ac:dyDescent="0.25">
      <c r="A140" s="35">
        <v>132</v>
      </c>
      <c r="B140" s="169" t="s">
        <v>404</v>
      </c>
      <c r="C140" s="117" t="s">
        <v>408</v>
      </c>
      <c r="D140" s="185" t="s">
        <v>354</v>
      </c>
      <c r="E140" s="118">
        <v>10000</v>
      </c>
      <c r="F140" s="12"/>
      <c r="G140" s="56">
        <v>25</v>
      </c>
      <c r="H140" s="17">
        <f t="shared" si="36"/>
        <v>120</v>
      </c>
      <c r="I140" s="21">
        <f t="shared" si="37"/>
        <v>287</v>
      </c>
      <c r="J140" s="21">
        <f t="shared" si="38"/>
        <v>709.99999999999989</v>
      </c>
      <c r="K140" s="21">
        <f t="shared" si="39"/>
        <v>304</v>
      </c>
      <c r="L140" s="21">
        <f t="shared" si="40"/>
        <v>709</v>
      </c>
      <c r="M140" s="21"/>
      <c r="N140" s="17"/>
      <c r="O140" s="21">
        <f t="shared" si="41"/>
        <v>9384</v>
      </c>
      <c r="P140" s="61"/>
      <c r="Q140" s="198"/>
    </row>
    <row r="141" spans="1:17" s="116" customFormat="1" ht="33" customHeight="1" x14ac:dyDescent="0.25">
      <c r="A141" s="35">
        <v>133</v>
      </c>
      <c r="B141" s="169" t="s">
        <v>405</v>
      </c>
      <c r="C141" s="117" t="s">
        <v>409</v>
      </c>
      <c r="D141" s="186" t="s">
        <v>410</v>
      </c>
      <c r="E141" s="118">
        <v>11000</v>
      </c>
      <c r="F141" s="12"/>
      <c r="G141" s="56">
        <v>25</v>
      </c>
      <c r="H141" s="17">
        <f t="shared" si="36"/>
        <v>132</v>
      </c>
      <c r="I141" s="21">
        <f t="shared" si="37"/>
        <v>315.7</v>
      </c>
      <c r="J141" s="21">
        <f t="shared" si="38"/>
        <v>780.99999999999989</v>
      </c>
      <c r="K141" s="21">
        <f t="shared" si="39"/>
        <v>334.4</v>
      </c>
      <c r="L141" s="21">
        <f t="shared" si="40"/>
        <v>779.90000000000009</v>
      </c>
      <c r="M141" s="21"/>
      <c r="N141" s="17"/>
      <c r="O141" s="21">
        <f t="shared" si="41"/>
        <v>10324.9</v>
      </c>
      <c r="P141" s="61"/>
      <c r="Q141" s="198"/>
    </row>
    <row r="142" spans="1:17" s="116" customFormat="1" ht="40.5" customHeight="1" x14ac:dyDescent="0.25">
      <c r="A142" s="35">
        <v>134</v>
      </c>
      <c r="B142" s="169" t="s">
        <v>411</v>
      </c>
      <c r="C142" s="117" t="s">
        <v>420</v>
      </c>
      <c r="D142" s="185" t="s">
        <v>446</v>
      </c>
      <c r="E142" s="100">
        <v>15000</v>
      </c>
      <c r="F142" s="12"/>
      <c r="G142" s="56">
        <v>25</v>
      </c>
      <c r="H142" s="17">
        <f t="shared" si="36"/>
        <v>180</v>
      </c>
      <c r="I142" s="21">
        <f t="shared" si="37"/>
        <v>430.5</v>
      </c>
      <c r="J142" s="21">
        <f t="shared" si="38"/>
        <v>1065</v>
      </c>
      <c r="K142" s="21">
        <f t="shared" si="39"/>
        <v>456</v>
      </c>
      <c r="L142" s="21">
        <f t="shared" si="40"/>
        <v>1063.5</v>
      </c>
      <c r="M142" s="21"/>
      <c r="N142" s="17"/>
      <c r="O142" s="21">
        <f t="shared" si="41"/>
        <v>14088.5</v>
      </c>
      <c r="P142" s="61"/>
      <c r="Q142" s="198"/>
    </row>
    <row r="143" spans="1:17" s="116" customFormat="1" ht="31.5" customHeight="1" x14ac:dyDescent="0.25">
      <c r="A143" s="35">
        <v>135</v>
      </c>
      <c r="B143" s="169" t="s">
        <v>412</v>
      </c>
      <c r="C143" s="117" t="s">
        <v>416</v>
      </c>
      <c r="D143" s="185" t="s">
        <v>447</v>
      </c>
      <c r="E143" s="100">
        <v>12000</v>
      </c>
      <c r="F143" s="12"/>
      <c r="G143" s="56">
        <v>25</v>
      </c>
      <c r="H143" s="17">
        <f t="shared" si="36"/>
        <v>144</v>
      </c>
      <c r="I143" s="21">
        <f t="shared" si="37"/>
        <v>344.4</v>
      </c>
      <c r="J143" s="21">
        <f t="shared" si="38"/>
        <v>851.99999999999989</v>
      </c>
      <c r="K143" s="21">
        <f t="shared" si="39"/>
        <v>364.8</v>
      </c>
      <c r="L143" s="21">
        <f t="shared" si="40"/>
        <v>850.80000000000007</v>
      </c>
      <c r="M143" s="21"/>
      <c r="N143" s="17"/>
      <c r="O143" s="21">
        <f t="shared" si="41"/>
        <v>11265.800000000001</v>
      </c>
      <c r="P143" s="61"/>
      <c r="Q143" s="198"/>
    </row>
    <row r="144" spans="1:17" s="116" customFormat="1" ht="40.5" customHeight="1" x14ac:dyDescent="0.25">
      <c r="A144" s="35">
        <v>136</v>
      </c>
      <c r="B144" s="169" t="s">
        <v>413</v>
      </c>
      <c r="C144" s="117" t="s">
        <v>417</v>
      </c>
      <c r="D144" s="185" t="s">
        <v>448</v>
      </c>
      <c r="E144" s="100">
        <v>15000</v>
      </c>
      <c r="F144" s="12"/>
      <c r="G144" s="56">
        <v>25</v>
      </c>
      <c r="H144" s="17">
        <f t="shared" si="36"/>
        <v>180</v>
      </c>
      <c r="I144" s="21">
        <f t="shared" si="37"/>
        <v>430.5</v>
      </c>
      <c r="J144" s="21">
        <f t="shared" si="38"/>
        <v>1065</v>
      </c>
      <c r="K144" s="21">
        <f t="shared" si="39"/>
        <v>456</v>
      </c>
      <c r="L144" s="21">
        <f t="shared" si="40"/>
        <v>1063.5</v>
      </c>
      <c r="M144" s="21"/>
      <c r="N144" s="17"/>
      <c r="O144" s="21">
        <f t="shared" si="41"/>
        <v>14088.5</v>
      </c>
      <c r="P144" s="61"/>
      <c r="Q144" s="198"/>
    </row>
    <row r="145" spans="1:17" s="116" customFormat="1" ht="34.5" customHeight="1" x14ac:dyDescent="0.25">
      <c r="A145" s="35">
        <v>137</v>
      </c>
      <c r="B145" s="169" t="s">
        <v>414</v>
      </c>
      <c r="C145" s="117" t="s">
        <v>418</v>
      </c>
      <c r="D145" s="185" t="s">
        <v>449</v>
      </c>
      <c r="E145" s="100">
        <v>15000</v>
      </c>
      <c r="F145" s="12"/>
      <c r="G145" s="56">
        <v>25</v>
      </c>
      <c r="H145" s="17">
        <f t="shared" si="36"/>
        <v>180</v>
      </c>
      <c r="I145" s="21">
        <f t="shared" si="37"/>
        <v>430.5</v>
      </c>
      <c r="J145" s="21">
        <f t="shared" si="38"/>
        <v>1065</v>
      </c>
      <c r="K145" s="21">
        <f t="shared" si="39"/>
        <v>456</v>
      </c>
      <c r="L145" s="21">
        <f t="shared" si="40"/>
        <v>1063.5</v>
      </c>
      <c r="M145" s="21"/>
      <c r="N145" s="17"/>
      <c r="O145" s="21">
        <f t="shared" si="41"/>
        <v>14088.5</v>
      </c>
      <c r="P145" s="61"/>
      <c r="Q145" s="198"/>
    </row>
    <row r="146" spans="1:17" s="116" customFormat="1" ht="47.25" customHeight="1" x14ac:dyDescent="0.25">
      <c r="A146" s="35">
        <v>138</v>
      </c>
      <c r="B146" s="169" t="s">
        <v>415</v>
      </c>
      <c r="C146" s="117" t="s">
        <v>419</v>
      </c>
      <c r="D146" s="185" t="s">
        <v>421</v>
      </c>
      <c r="E146" s="100">
        <v>12000</v>
      </c>
      <c r="F146" s="12"/>
      <c r="G146" s="56">
        <v>25</v>
      </c>
      <c r="H146" s="17">
        <f t="shared" si="36"/>
        <v>144</v>
      </c>
      <c r="I146" s="21">
        <f t="shared" si="37"/>
        <v>344.4</v>
      </c>
      <c r="J146" s="21">
        <f t="shared" si="38"/>
        <v>851.99999999999989</v>
      </c>
      <c r="K146" s="21">
        <f t="shared" si="39"/>
        <v>364.8</v>
      </c>
      <c r="L146" s="21">
        <f t="shared" si="40"/>
        <v>850.80000000000007</v>
      </c>
      <c r="M146" s="21"/>
      <c r="N146" s="17"/>
      <c r="O146" s="21">
        <f t="shared" si="41"/>
        <v>11265.800000000001</v>
      </c>
      <c r="P146" s="61"/>
      <c r="Q146" s="198"/>
    </row>
    <row r="147" spans="1:17" s="58" customFormat="1" ht="47.25" customHeight="1" x14ac:dyDescent="0.25">
      <c r="A147" s="35">
        <v>139</v>
      </c>
      <c r="B147" s="169" t="s">
        <v>450</v>
      </c>
      <c r="C147" s="117" t="s">
        <v>454</v>
      </c>
      <c r="D147" s="185" t="s">
        <v>456</v>
      </c>
      <c r="E147" s="118">
        <v>12000</v>
      </c>
      <c r="F147" s="12"/>
      <c r="G147" s="56">
        <v>25</v>
      </c>
      <c r="H147" s="17">
        <f t="shared" ref="H147:H150" si="42">E147*0.012</f>
        <v>144</v>
      </c>
      <c r="I147" s="21">
        <f t="shared" ref="I147:I150" si="43">E147*0.0287</f>
        <v>344.4</v>
      </c>
      <c r="J147" s="21">
        <f t="shared" ref="J147:J150" si="44">E147*0.071</f>
        <v>851.99999999999989</v>
      </c>
      <c r="K147" s="21">
        <f t="shared" ref="K147:K150" si="45">E147*0.0304</f>
        <v>364.8</v>
      </c>
      <c r="L147" s="21">
        <f t="shared" ref="L147:L150" si="46">E147*0.0709</f>
        <v>850.80000000000007</v>
      </c>
      <c r="M147" s="21"/>
      <c r="N147" s="17"/>
      <c r="O147" s="21">
        <f t="shared" ref="O147:O150" si="47">E147-F147-G147-I147-K147-M147-N147</f>
        <v>11265.800000000001</v>
      </c>
      <c r="P147" s="61"/>
      <c r="Q147" s="195"/>
    </row>
    <row r="148" spans="1:17" s="58" customFormat="1" ht="47.25" customHeight="1" x14ac:dyDescent="0.25">
      <c r="A148" s="35">
        <v>140</v>
      </c>
      <c r="B148" s="169" t="s">
        <v>451</v>
      </c>
      <c r="C148" s="108">
        <v>6900010858</v>
      </c>
      <c r="D148" s="185" t="s">
        <v>456</v>
      </c>
      <c r="E148" s="118">
        <v>12000</v>
      </c>
      <c r="F148" s="12"/>
      <c r="G148" s="56">
        <v>25</v>
      </c>
      <c r="H148" s="17">
        <f t="shared" si="42"/>
        <v>144</v>
      </c>
      <c r="I148" s="21">
        <f t="shared" si="43"/>
        <v>344.4</v>
      </c>
      <c r="J148" s="21">
        <f t="shared" si="44"/>
        <v>851.99999999999989</v>
      </c>
      <c r="K148" s="21">
        <f t="shared" si="45"/>
        <v>364.8</v>
      </c>
      <c r="L148" s="21">
        <f t="shared" si="46"/>
        <v>850.80000000000007</v>
      </c>
      <c r="M148" s="21"/>
      <c r="N148" s="17"/>
      <c r="O148" s="21">
        <f t="shared" si="47"/>
        <v>11265.800000000001</v>
      </c>
      <c r="P148" s="61"/>
      <c r="Q148" s="195"/>
    </row>
    <row r="149" spans="1:17" s="58" customFormat="1" ht="47.25" customHeight="1" x14ac:dyDescent="0.25">
      <c r="A149" s="35">
        <v>141</v>
      </c>
      <c r="B149" s="169" t="s">
        <v>452</v>
      </c>
      <c r="C149" s="108" t="s">
        <v>455</v>
      </c>
      <c r="D149" s="185" t="s">
        <v>456</v>
      </c>
      <c r="E149" s="118">
        <v>12000</v>
      </c>
      <c r="F149" s="12"/>
      <c r="G149" s="56">
        <v>25</v>
      </c>
      <c r="H149" s="17">
        <f t="shared" si="42"/>
        <v>144</v>
      </c>
      <c r="I149" s="21">
        <f t="shared" si="43"/>
        <v>344.4</v>
      </c>
      <c r="J149" s="21">
        <f t="shared" si="44"/>
        <v>851.99999999999989</v>
      </c>
      <c r="K149" s="21">
        <f t="shared" si="45"/>
        <v>364.8</v>
      </c>
      <c r="L149" s="21">
        <f t="shared" si="46"/>
        <v>850.80000000000007</v>
      </c>
      <c r="M149" s="21"/>
      <c r="N149" s="17"/>
      <c r="O149" s="21">
        <f t="shared" si="47"/>
        <v>11265.800000000001</v>
      </c>
      <c r="P149" s="61"/>
      <c r="Q149" s="195"/>
    </row>
    <row r="150" spans="1:17" s="58" customFormat="1" ht="47.25" customHeight="1" x14ac:dyDescent="0.25">
      <c r="A150" s="35">
        <v>142</v>
      </c>
      <c r="B150" s="169" t="s">
        <v>453</v>
      </c>
      <c r="C150" s="108">
        <v>40230450385</v>
      </c>
      <c r="D150" s="185" t="s">
        <v>456</v>
      </c>
      <c r="E150" s="118">
        <v>12000</v>
      </c>
      <c r="F150" s="12"/>
      <c r="G150" s="56">
        <v>25</v>
      </c>
      <c r="H150" s="17">
        <f t="shared" si="42"/>
        <v>144</v>
      </c>
      <c r="I150" s="21">
        <f t="shared" si="43"/>
        <v>344.4</v>
      </c>
      <c r="J150" s="21">
        <f t="shared" si="44"/>
        <v>851.99999999999989</v>
      </c>
      <c r="K150" s="21">
        <f t="shared" si="45"/>
        <v>364.8</v>
      </c>
      <c r="L150" s="21">
        <f t="shared" si="46"/>
        <v>850.80000000000007</v>
      </c>
      <c r="M150" s="21"/>
      <c r="N150" s="17"/>
      <c r="O150" s="21">
        <f t="shared" si="47"/>
        <v>11265.800000000001</v>
      </c>
      <c r="P150" s="61"/>
      <c r="Q150" s="195"/>
    </row>
    <row r="151" spans="1:17" s="116" customFormat="1" ht="51" customHeight="1" x14ac:dyDescent="0.25">
      <c r="A151" s="35">
        <v>143</v>
      </c>
      <c r="B151" s="169" t="s">
        <v>457</v>
      </c>
      <c r="C151" s="117" t="s">
        <v>423</v>
      </c>
      <c r="D151" s="185" t="s">
        <v>425</v>
      </c>
      <c r="E151" s="100">
        <v>12000</v>
      </c>
      <c r="F151" s="12"/>
      <c r="G151" s="56">
        <v>25</v>
      </c>
      <c r="H151" s="17">
        <f t="shared" si="36"/>
        <v>144</v>
      </c>
      <c r="I151" s="21">
        <f t="shared" si="37"/>
        <v>344.4</v>
      </c>
      <c r="J151" s="21">
        <f t="shared" si="38"/>
        <v>851.99999999999989</v>
      </c>
      <c r="K151" s="21">
        <f t="shared" si="39"/>
        <v>364.8</v>
      </c>
      <c r="L151" s="21">
        <f t="shared" si="40"/>
        <v>850.80000000000007</v>
      </c>
      <c r="M151" s="21"/>
      <c r="N151" s="17"/>
      <c r="O151" s="21">
        <f t="shared" si="41"/>
        <v>11265.800000000001</v>
      </c>
      <c r="P151" s="61"/>
      <c r="Q151" s="198"/>
    </row>
    <row r="152" spans="1:17" s="116" customFormat="1" ht="46.5" customHeight="1" x14ac:dyDescent="0.25">
      <c r="A152" s="35">
        <v>144</v>
      </c>
      <c r="B152" s="169" t="s">
        <v>422</v>
      </c>
      <c r="C152" s="117" t="s">
        <v>424</v>
      </c>
      <c r="D152" s="185" t="s">
        <v>426</v>
      </c>
      <c r="E152" s="100">
        <v>13000</v>
      </c>
      <c r="F152" s="12"/>
      <c r="G152" s="56">
        <v>25</v>
      </c>
      <c r="H152" s="17">
        <f t="shared" si="36"/>
        <v>156</v>
      </c>
      <c r="I152" s="21">
        <f t="shared" si="37"/>
        <v>373.1</v>
      </c>
      <c r="J152" s="21">
        <f t="shared" si="38"/>
        <v>922.99999999999989</v>
      </c>
      <c r="K152" s="21">
        <f t="shared" si="39"/>
        <v>395.2</v>
      </c>
      <c r="L152" s="21">
        <f t="shared" si="40"/>
        <v>921.7</v>
      </c>
      <c r="M152" s="21"/>
      <c r="N152" s="17"/>
      <c r="O152" s="21">
        <f t="shared" si="41"/>
        <v>12206.699999999999</v>
      </c>
      <c r="P152" s="61"/>
      <c r="Q152" s="198"/>
    </row>
    <row r="153" spans="1:17" s="116" customFormat="1" ht="48" customHeight="1" x14ac:dyDescent="0.25">
      <c r="A153" s="35">
        <v>145</v>
      </c>
      <c r="B153" s="169" t="s">
        <v>427</v>
      </c>
      <c r="C153" s="117" t="s">
        <v>428</v>
      </c>
      <c r="D153" s="185" t="s">
        <v>425</v>
      </c>
      <c r="E153" s="100">
        <v>12000</v>
      </c>
      <c r="F153" s="12"/>
      <c r="G153" s="56">
        <v>25</v>
      </c>
      <c r="H153" s="17">
        <f t="shared" si="36"/>
        <v>144</v>
      </c>
      <c r="I153" s="21">
        <f t="shared" si="37"/>
        <v>344.4</v>
      </c>
      <c r="J153" s="21">
        <f t="shared" si="38"/>
        <v>851.99999999999989</v>
      </c>
      <c r="K153" s="21">
        <f t="shared" si="39"/>
        <v>364.8</v>
      </c>
      <c r="L153" s="21">
        <f t="shared" si="40"/>
        <v>850.80000000000007</v>
      </c>
      <c r="M153" s="21"/>
      <c r="N153" s="17"/>
      <c r="O153" s="21">
        <f t="shared" si="41"/>
        <v>11265.800000000001</v>
      </c>
      <c r="P153" s="61"/>
      <c r="Q153" s="198"/>
    </row>
    <row r="154" spans="1:17" s="116" customFormat="1" ht="42.75" customHeight="1" x14ac:dyDescent="0.25">
      <c r="A154" s="35">
        <v>146</v>
      </c>
      <c r="B154" s="169" t="s">
        <v>429</v>
      </c>
      <c r="C154" s="117" t="s">
        <v>430</v>
      </c>
      <c r="D154" s="185" t="s">
        <v>431</v>
      </c>
      <c r="E154" s="100">
        <v>25000</v>
      </c>
      <c r="F154" s="12"/>
      <c r="G154" s="56">
        <v>25</v>
      </c>
      <c r="H154" s="17">
        <f t="shared" si="36"/>
        <v>300</v>
      </c>
      <c r="I154" s="21">
        <f t="shared" si="37"/>
        <v>717.5</v>
      </c>
      <c r="J154" s="21">
        <f t="shared" si="38"/>
        <v>1774.9999999999998</v>
      </c>
      <c r="K154" s="21">
        <f t="shared" si="39"/>
        <v>760</v>
      </c>
      <c r="L154" s="21">
        <f t="shared" si="40"/>
        <v>1772.5000000000002</v>
      </c>
      <c r="M154" s="21"/>
      <c r="N154" s="17"/>
      <c r="O154" s="21">
        <f t="shared" si="41"/>
        <v>23497.5</v>
      </c>
      <c r="P154" s="61"/>
      <c r="Q154" s="198"/>
    </row>
    <row r="155" spans="1:17" s="116" customFormat="1" ht="27.75" customHeight="1" x14ac:dyDescent="0.25">
      <c r="A155" s="35">
        <v>147</v>
      </c>
      <c r="B155" s="169" t="s">
        <v>432</v>
      </c>
      <c r="C155" s="117" t="s">
        <v>433</v>
      </c>
      <c r="D155" s="185" t="s">
        <v>434</v>
      </c>
      <c r="E155" s="100">
        <v>15000</v>
      </c>
      <c r="F155" s="12"/>
      <c r="G155" s="56">
        <v>25</v>
      </c>
      <c r="H155" s="17">
        <f t="shared" si="36"/>
        <v>180</v>
      </c>
      <c r="I155" s="21">
        <f t="shared" si="37"/>
        <v>430.5</v>
      </c>
      <c r="J155" s="21">
        <f t="shared" si="38"/>
        <v>1065</v>
      </c>
      <c r="K155" s="21">
        <f t="shared" si="39"/>
        <v>456</v>
      </c>
      <c r="L155" s="21">
        <f t="shared" si="40"/>
        <v>1063.5</v>
      </c>
      <c r="M155" s="21"/>
      <c r="N155" s="17"/>
      <c r="O155" s="21">
        <f t="shared" si="41"/>
        <v>14088.5</v>
      </c>
      <c r="P155" s="61"/>
      <c r="Q155" s="198"/>
    </row>
    <row r="156" spans="1:17" s="116" customFormat="1" ht="46.5" customHeight="1" x14ac:dyDescent="0.25">
      <c r="A156" s="35">
        <v>148</v>
      </c>
      <c r="B156" s="169" t="s">
        <v>435</v>
      </c>
      <c r="C156" s="24" t="s">
        <v>439</v>
      </c>
      <c r="D156" s="185" t="s">
        <v>444</v>
      </c>
      <c r="E156" s="118">
        <v>12000</v>
      </c>
      <c r="F156" s="48"/>
      <c r="G156" s="56">
        <v>25</v>
      </c>
      <c r="H156" s="17">
        <f t="shared" si="36"/>
        <v>144</v>
      </c>
      <c r="I156" s="21">
        <f t="shared" si="37"/>
        <v>344.4</v>
      </c>
      <c r="J156" s="21">
        <f t="shared" si="38"/>
        <v>851.99999999999989</v>
      </c>
      <c r="K156" s="21">
        <f t="shared" si="39"/>
        <v>364.8</v>
      </c>
      <c r="L156" s="21">
        <f t="shared" si="40"/>
        <v>850.80000000000007</v>
      </c>
      <c r="M156" s="21"/>
      <c r="N156" s="17"/>
      <c r="O156" s="21">
        <f t="shared" si="41"/>
        <v>11265.800000000001</v>
      </c>
      <c r="P156" s="61"/>
      <c r="Q156" s="198"/>
    </row>
    <row r="157" spans="1:17" s="116" customFormat="1" ht="33.75" customHeight="1" x14ac:dyDescent="0.25">
      <c r="A157" s="35">
        <v>149</v>
      </c>
      <c r="B157" s="169" t="s">
        <v>436</v>
      </c>
      <c r="C157" s="24" t="s">
        <v>440</v>
      </c>
      <c r="D157" s="185" t="s">
        <v>444</v>
      </c>
      <c r="E157" s="118">
        <v>12000</v>
      </c>
      <c r="F157" s="48"/>
      <c r="G157" s="56">
        <v>25</v>
      </c>
      <c r="H157" s="17">
        <f t="shared" si="36"/>
        <v>144</v>
      </c>
      <c r="I157" s="21">
        <f t="shared" si="37"/>
        <v>344.4</v>
      </c>
      <c r="J157" s="21">
        <f t="shared" si="38"/>
        <v>851.99999999999989</v>
      </c>
      <c r="K157" s="21">
        <f t="shared" si="39"/>
        <v>364.8</v>
      </c>
      <c r="L157" s="21">
        <f t="shared" si="40"/>
        <v>850.80000000000007</v>
      </c>
      <c r="M157" s="21"/>
      <c r="N157" s="17"/>
      <c r="O157" s="21">
        <f t="shared" si="41"/>
        <v>11265.800000000001</v>
      </c>
      <c r="P157" s="61"/>
      <c r="Q157" s="198"/>
    </row>
    <row r="158" spans="1:17" s="116" customFormat="1" ht="39.75" customHeight="1" x14ac:dyDescent="0.25">
      <c r="A158" s="35">
        <v>150</v>
      </c>
      <c r="B158" s="169" t="s">
        <v>437</v>
      </c>
      <c r="C158" s="24" t="s">
        <v>441</v>
      </c>
      <c r="D158" s="185" t="s">
        <v>385</v>
      </c>
      <c r="E158" s="118">
        <v>12000</v>
      </c>
      <c r="F158" s="48"/>
      <c r="G158" s="56">
        <v>25</v>
      </c>
      <c r="H158" s="17">
        <f t="shared" si="36"/>
        <v>144</v>
      </c>
      <c r="I158" s="21">
        <f t="shared" si="37"/>
        <v>344.4</v>
      </c>
      <c r="J158" s="21">
        <f t="shared" si="38"/>
        <v>851.99999999999989</v>
      </c>
      <c r="K158" s="21">
        <f t="shared" si="39"/>
        <v>364.8</v>
      </c>
      <c r="L158" s="21">
        <f t="shared" si="40"/>
        <v>850.80000000000007</v>
      </c>
      <c r="M158" s="21"/>
      <c r="N158" s="17"/>
      <c r="O158" s="21">
        <f t="shared" si="41"/>
        <v>11265.800000000001</v>
      </c>
      <c r="P158" s="61"/>
      <c r="Q158" s="198"/>
    </row>
    <row r="159" spans="1:17" s="111" customFormat="1" ht="36" customHeight="1" x14ac:dyDescent="0.25">
      <c r="A159" s="35">
        <v>151</v>
      </c>
      <c r="B159" s="169" t="s">
        <v>460</v>
      </c>
      <c r="C159" s="108" t="s">
        <v>461</v>
      </c>
      <c r="D159" s="185" t="s">
        <v>462</v>
      </c>
      <c r="E159" s="109">
        <v>15000</v>
      </c>
      <c r="F159" s="110"/>
      <c r="G159" s="110">
        <v>25</v>
      </c>
      <c r="H159" s="17">
        <f t="shared" ref="H159:H169" si="48">E159*0.012</f>
        <v>180</v>
      </c>
      <c r="I159" s="21">
        <f t="shared" ref="I159:I169" si="49">E159*0.0287</f>
        <v>430.5</v>
      </c>
      <c r="J159" s="21">
        <f t="shared" ref="J159:J169" si="50">E159*0.071</f>
        <v>1065</v>
      </c>
      <c r="K159" s="21">
        <f t="shared" ref="K159:K169" si="51">E159*0.0304</f>
        <v>456</v>
      </c>
      <c r="L159" s="21">
        <f t="shared" ref="L159:L169" si="52">E159*0.0709</f>
        <v>1063.5</v>
      </c>
      <c r="M159" s="21"/>
      <c r="N159" s="17"/>
      <c r="O159" s="21">
        <f t="shared" ref="O159:O169" si="53">E159-F159-G159-I159-K159-M159-N159</f>
        <v>14088.5</v>
      </c>
      <c r="P159" s="61"/>
      <c r="Q159" s="199"/>
    </row>
    <row r="160" spans="1:17" s="111" customFormat="1" ht="36" customHeight="1" x14ac:dyDescent="0.25">
      <c r="A160" s="35">
        <v>152</v>
      </c>
      <c r="B160" s="169" t="s">
        <v>463</v>
      </c>
      <c r="C160" s="108" t="s">
        <v>464</v>
      </c>
      <c r="D160" s="185" t="s">
        <v>356</v>
      </c>
      <c r="E160" s="109">
        <v>12000</v>
      </c>
      <c r="F160" s="110"/>
      <c r="G160" s="110">
        <v>25</v>
      </c>
      <c r="H160" s="17">
        <f t="shared" si="48"/>
        <v>144</v>
      </c>
      <c r="I160" s="21">
        <f t="shared" si="49"/>
        <v>344.4</v>
      </c>
      <c r="J160" s="21">
        <f t="shared" si="50"/>
        <v>851.99999999999989</v>
      </c>
      <c r="K160" s="21">
        <f t="shared" si="51"/>
        <v>364.8</v>
      </c>
      <c r="L160" s="21">
        <f t="shared" si="52"/>
        <v>850.80000000000007</v>
      </c>
      <c r="M160" s="21"/>
      <c r="N160" s="17"/>
      <c r="O160" s="21">
        <f t="shared" si="53"/>
        <v>11265.800000000001</v>
      </c>
      <c r="P160" s="61"/>
      <c r="Q160" s="200"/>
    </row>
    <row r="161" spans="1:17" s="111" customFormat="1" ht="36" customHeight="1" x14ac:dyDescent="0.25">
      <c r="A161" s="35">
        <v>153</v>
      </c>
      <c r="B161" s="169" t="s">
        <v>465</v>
      </c>
      <c r="C161" s="108" t="s">
        <v>466</v>
      </c>
      <c r="D161" s="185" t="s">
        <v>467</v>
      </c>
      <c r="E161" s="109">
        <v>15000</v>
      </c>
      <c r="F161" s="114"/>
      <c r="G161" s="110">
        <v>25</v>
      </c>
      <c r="H161" s="17">
        <f t="shared" si="48"/>
        <v>180</v>
      </c>
      <c r="I161" s="21">
        <f t="shared" si="49"/>
        <v>430.5</v>
      </c>
      <c r="J161" s="21">
        <f t="shared" si="50"/>
        <v>1065</v>
      </c>
      <c r="K161" s="21">
        <f t="shared" si="51"/>
        <v>456</v>
      </c>
      <c r="L161" s="21">
        <f t="shared" si="52"/>
        <v>1063.5</v>
      </c>
      <c r="M161" s="21"/>
      <c r="N161" s="17"/>
      <c r="O161" s="21">
        <f t="shared" si="53"/>
        <v>14088.5</v>
      </c>
      <c r="P161" s="61"/>
      <c r="Q161" s="200"/>
    </row>
    <row r="162" spans="1:17" s="111" customFormat="1" ht="36" customHeight="1" x14ac:dyDescent="0.25">
      <c r="A162" s="35">
        <v>154</v>
      </c>
      <c r="B162" s="169" t="s">
        <v>468</v>
      </c>
      <c r="C162" s="108" t="s">
        <v>469</v>
      </c>
      <c r="D162" s="185" t="s">
        <v>470</v>
      </c>
      <c r="E162" s="109">
        <v>20000</v>
      </c>
      <c r="F162" s="114"/>
      <c r="G162" s="110">
        <v>25</v>
      </c>
      <c r="H162" s="17">
        <f t="shared" si="48"/>
        <v>240</v>
      </c>
      <c r="I162" s="21">
        <f t="shared" si="49"/>
        <v>574</v>
      </c>
      <c r="J162" s="21">
        <f t="shared" si="50"/>
        <v>1419.9999999999998</v>
      </c>
      <c r="K162" s="21">
        <f t="shared" si="51"/>
        <v>608</v>
      </c>
      <c r="L162" s="21">
        <f t="shared" si="52"/>
        <v>1418</v>
      </c>
      <c r="M162" s="21"/>
      <c r="N162" s="17"/>
      <c r="O162" s="21">
        <f t="shared" si="53"/>
        <v>18793</v>
      </c>
      <c r="P162" s="61"/>
      <c r="Q162" s="200"/>
    </row>
    <row r="163" spans="1:17" s="111" customFormat="1" ht="36" customHeight="1" x14ac:dyDescent="0.25">
      <c r="A163" s="35">
        <v>155</v>
      </c>
      <c r="B163" s="169" t="s">
        <v>471</v>
      </c>
      <c r="C163" s="108" t="s">
        <v>472</v>
      </c>
      <c r="D163" s="185" t="s">
        <v>473</v>
      </c>
      <c r="E163" s="109">
        <v>15000</v>
      </c>
      <c r="F163" s="114"/>
      <c r="G163" s="110">
        <v>25</v>
      </c>
      <c r="H163" s="17">
        <f t="shared" si="48"/>
        <v>180</v>
      </c>
      <c r="I163" s="21">
        <f t="shared" si="49"/>
        <v>430.5</v>
      </c>
      <c r="J163" s="21">
        <f t="shared" si="50"/>
        <v>1065</v>
      </c>
      <c r="K163" s="21">
        <f t="shared" si="51"/>
        <v>456</v>
      </c>
      <c r="L163" s="21">
        <f t="shared" si="52"/>
        <v>1063.5</v>
      </c>
      <c r="M163" s="21"/>
      <c r="N163" s="17"/>
      <c r="O163" s="21">
        <f t="shared" si="53"/>
        <v>14088.5</v>
      </c>
      <c r="P163" s="61"/>
      <c r="Q163" s="200"/>
    </row>
    <row r="164" spans="1:17" s="111" customFormat="1" ht="36" customHeight="1" x14ac:dyDescent="0.25">
      <c r="A164" s="35">
        <v>156</v>
      </c>
      <c r="B164" s="169" t="s">
        <v>474</v>
      </c>
      <c r="C164" s="108" t="s">
        <v>475</v>
      </c>
      <c r="D164" s="185" t="s">
        <v>476</v>
      </c>
      <c r="E164" s="109">
        <v>15000</v>
      </c>
      <c r="F164" s="114"/>
      <c r="G164" s="110">
        <v>25</v>
      </c>
      <c r="H164" s="17">
        <f t="shared" si="48"/>
        <v>180</v>
      </c>
      <c r="I164" s="21">
        <f t="shared" si="49"/>
        <v>430.5</v>
      </c>
      <c r="J164" s="21">
        <f t="shared" si="50"/>
        <v>1065</v>
      </c>
      <c r="K164" s="21">
        <f t="shared" si="51"/>
        <v>456</v>
      </c>
      <c r="L164" s="21">
        <f t="shared" si="52"/>
        <v>1063.5</v>
      </c>
      <c r="M164" s="21"/>
      <c r="N164" s="17"/>
      <c r="O164" s="21">
        <f t="shared" si="53"/>
        <v>14088.5</v>
      </c>
      <c r="P164" s="61"/>
      <c r="Q164" s="200"/>
    </row>
    <row r="165" spans="1:17" s="111" customFormat="1" ht="36" customHeight="1" x14ac:dyDescent="0.25">
      <c r="A165" s="35">
        <v>157</v>
      </c>
      <c r="B165" s="170" t="s">
        <v>477</v>
      </c>
      <c r="C165" s="112" t="s">
        <v>478</v>
      </c>
      <c r="D165" s="187" t="s">
        <v>479</v>
      </c>
      <c r="E165" s="113">
        <v>10000</v>
      </c>
      <c r="F165" s="114"/>
      <c r="G165" s="110">
        <v>25</v>
      </c>
      <c r="H165" s="17">
        <f t="shared" si="48"/>
        <v>120</v>
      </c>
      <c r="I165" s="21">
        <f t="shared" si="49"/>
        <v>287</v>
      </c>
      <c r="J165" s="21">
        <f t="shared" si="50"/>
        <v>709.99999999999989</v>
      </c>
      <c r="K165" s="21">
        <f t="shared" si="51"/>
        <v>304</v>
      </c>
      <c r="L165" s="21">
        <f t="shared" si="52"/>
        <v>709</v>
      </c>
      <c r="M165" s="21"/>
      <c r="N165" s="17"/>
      <c r="O165" s="21">
        <f t="shared" si="53"/>
        <v>9384</v>
      </c>
      <c r="P165" s="61"/>
      <c r="Q165" s="200"/>
    </row>
    <row r="166" spans="1:17" s="111" customFormat="1" ht="47.25" customHeight="1" x14ac:dyDescent="0.25">
      <c r="A166" s="35">
        <v>158</v>
      </c>
      <c r="B166" s="170" t="s">
        <v>480</v>
      </c>
      <c r="C166" s="112" t="s">
        <v>481</v>
      </c>
      <c r="D166" s="187" t="s">
        <v>482</v>
      </c>
      <c r="E166" s="113">
        <v>11000</v>
      </c>
      <c r="F166" s="114"/>
      <c r="G166" s="110">
        <v>25</v>
      </c>
      <c r="H166" s="17">
        <f t="shared" si="48"/>
        <v>132</v>
      </c>
      <c r="I166" s="21">
        <f t="shared" si="49"/>
        <v>315.7</v>
      </c>
      <c r="J166" s="21">
        <f t="shared" si="50"/>
        <v>780.99999999999989</v>
      </c>
      <c r="K166" s="21">
        <f t="shared" si="51"/>
        <v>334.4</v>
      </c>
      <c r="L166" s="21">
        <f t="shared" si="52"/>
        <v>779.90000000000009</v>
      </c>
      <c r="M166" s="21"/>
      <c r="N166" s="17"/>
      <c r="O166" s="21">
        <f t="shared" si="53"/>
        <v>10324.9</v>
      </c>
      <c r="P166" s="61"/>
      <c r="Q166" s="200"/>
    </row>
    <row r="167" spans="1:17" s="111" customFormat="1" ht="48" customHeight="1" x14ac:dyDescent="0.25">
      <c r="A167" s="35">
        <v>159</v>
      </c>
      <c r="B167" s="170" t="s">
        <v>483</v>
      </c>
      <c r="C167" s="112" t="s">
        <v>484</v>
      </c>
      <c r="D167" s="187" t="s">
        <v>485</v>
      </c>
      <c r="E167" s="113">
        <v>11000</v>
      </c>
      <c r="F167" s="114"/>
      <c r="G167" s="110">
        <v>25</v>
      </c>
      <c r="H167" s="17">
        <f t="shared" si="48"/>
        <v>132</v>
      </c>
      <c r="I167" s="21">
        <f t="shared" si="49"/>
        <v>315.7</v>
      </c>
      <c r="J167" s="21">
        <f t="shared" si="50"/>
        <v>780.99999999999989</v>
      </c>
      <c r="K167" s="21">
        <f t="shared" si="51"/>
        <v>334.4</v>
      </c>
      <c r="L167" s="21">
        <f t="shared" si="52"/>
        <v>779.90000000000009</v>
      </c>
      <c r="M167" s="21"/>
      <c r="N167" s="17"/>
      <c r="O167" s="21">
        <f t="shared" si="53"/>
        <v>10324.9</v>
      </c>
      <c r="P167" s="61"/>
      <c r="Q167" s="200"/>
    </row>
    <row r="168" spans="1:17" s="111" customFormat="1" ht="36" customHeight="1" x14ac:dyDescent="0.25">
      <c r="A168" s="35">
        <v>160</v>
      </c>
      <c r="B168" s="171" t="s">
        <v>486</v>
      </c>
      <c r="C168" s="114" t="s">
        <v>487</v>
      </c>
      <c r="D168" s="186" t="s">
        <v>355</v>
      </c>
      <c r="E168" s="115">
        <v>10000</v>
      </c>
      <c r="F168" s="114"/>
      <c r="G168" s="110">
        <v>25</v>
      </c>
      <c r="H168" s="17">
        <f t="shared" si="48"/>
        <v>120</v>
      </c>
      <c r="I168" s="21">
        <f t="shared" si="49"/>
        <v>287</v>
      </c>
      <c r="J168" s="21">
        <f t="shared" si="50"/>
        <v>709.99999999999989</v>
      </c>
      <c r="K168" s="21">
        <f t="shared" si="51"/>
        <v>304</v>
      </c>
      <c r="L168" s="21">
        <f t="shared" si="52"/>
        <v>709</v>
      </c>
      <c r="M168" s="21"/>
      <c r="N168" s="17"/>
      <c r="O168" s="21">
        <f t="shared" si="53"/>
        <v>9384</v>
      </c>
      <c r="P168" s="61"/>
      <c r="Q168" s="200"/>
    </row>
    <row r="169" spans="1:17" s="116" customFormat="1" ht="23.25" customHeight="1" x14ac:dyDescent="0.25">
      <c r="A169" s="35">
        <v>161</v>
      </c>
      <c r="B169" s="169" t="s">
        <v>438</v>
      </c>
      <c r="C169" s="24" t="s">
        <v>442</v>
      </c>
      <c r="D169" s="185" t="s">
        <v>443</v>
      </c>
      <c r="E169" s="118">
        <v>10000</v>
      </c>
      <c r="F169" s="48"/>
      <c r="G169" s="56">
        <v>25</v>
      </c>
      <c r="H169" s="17">
        <f t="shared" si="48"/>
        <v>120</v>
      </c>
      <c r="I169" s="21">
        <f t="shared" si="49"/>
        <v>287</v>
      </c>
      <c r="J169" s="21">
        <f t="shared" si="50"/>
        <v>709.99999999999989</v>
      </c>
      <c r="K169" s="21">
        <f t="shared" si="51"/>
        <v>304</v>
      </c>
      <c r="L169" s="21">
        <f t="shared" si="52"/>
        <v>709</v>
      </c>
      <c r="M169" s="21"/>
      <c r="N169" s="17"/>
      <c r="O169" s="21">
        <f t="shared" si="53"/>
        <v>9384</v>
      </c>
      <c r="P169" s="61"/>
      <c r="Q169" s="198"/>
    </row>
    <row r="170" spans="1:17" s="116" customFormat="1" ht="36.75" customHeight="1" x14ac:dyDescent="0.25">
      <c r="A170" s="35">
        <v>162</v>
      </c>
      <c r="B170" s="172" t="s">
        <v>495</v>
      </c>
      <c r="C170" s="114" t="s">
        <v>496</v>
      </c>
      <c r="D170" s="188" t="s">
        <v>355</v>
      </c>
      <c r="E170" s="115">
        <v>10000</v>
      </c>
      <c r="F170" s="48"/>
      <c r="G170" s="56">
        <v>25</v>
      </c>
      <c r="H170" s="17">
        <f t="shared" ref="H170:H180" si="54">E170*0.012</f>
        <v>120</v>
      </c>
      <c r="I170" s="21">
        <f t="shared" ref="I170:I180" si="55">E170*0.0287</f>
        <v>287</v>
      </c>
      <c r="J170" s="21">
        <f t="shared" ref="J170:J180" si="56">E170*0.071</f>
        <v>709.99999999999989</v>
      </c>
      <c r="K170" s="21">
        <f t="shared" ref="K170:K180" si="57">E170*0.0304</f>
        <v>304</v>
      </c>
      <c r="L170" s="21">
        <f t="shared" ref="L170:L180" si="58">E170*0.0709</f>
        <v>709</v>
      </c>
      <c r="M170" s="21"/>
      <c r="N170" s="17"/>
      <c r="O170" s="21">
        <f t="shared" ref="O170:O180" si="59">E170-F170-G170-I170-K170-M170-N170</f>
        <v>9384</v>
      </c>
      <c r="P170" s="61"/>
      <c r="Q170" s="198"/>
    </row>
    <row r="171" spans="1:17" s="116" customFormat="1" ht="34.5" customHeight="1" x14ac:dyDescent="0.25">
      <c r="A171" s="35">
        <v>163</v>
      </c>
      <c r="B171" s="172" t="s">
        <v>497</v>
      </c>
      <c r="C171" s="114" t="s">
        <v>498</v>
      </c>
      <c r="D171" s="188" t="s">
        <v>355</v>
      </c>
      <c r="E171" s="115">
        <v>10000</v>
      </c>
      <c r="F171" s="48"/>
      <c r="G171" s="56">
        <v>25</v>
      </c>
      <c r="H171" s="17">
        <f t="shared" si="54"/>
        <v>120</v>
      </c>
      <c r="I171" s="21">
        <f t="shared" si="55"/>
        <v>287</v>
      </c>
      <c r="J171" s="21">
        <f t="shared" si="56"/>
        <v>709.99999999999989</v>
      </c>
      <c r="K171" s="21">
        <f t="shared" si="57"/>
        <v>304</v>
      </c>
      <c r="L171" s="21">
        <f t="shared" si="58"/>
        <v>709</v>
      </c>
      <c r="M171" s="21"/>
      <c r="N171" s="17"/>
      <c r="O171" s="21">
        <f t="shared" si="59"/>
        <v>9384</v>
      </c>
      <c r="P171" s="61"/>
      <c r="Q171" s="198"/>
    </row>
    <row r="172" spans="1:17" s="116" customFormat="1" ht="26.25" customHeight="1" x14ac:dyDescent="0.25">
      <c r="A172" s="35">
        <v>164</v>
      </c>
      <c r="B172" s="172" t="s">
        <v>499</v>
      </c>
      <c r="C172" s="114" t="s">
        <v>500</v>
      </c>
      <c r="D172" s="188" t="s">
        <v>501</v>
      </c>
      <c r="E172" s="115">
        <v>10000</v>
      </c>
      <c r="F172" s="48"/>
      <c r="G172" s="56">
        <v>25</v>
      </c>
      <c r="H172" s="17">
        <f t="shared" si="54"/>
        <v>120</v>
      </c>
      <c r="I172" s="21">
        <f t="shared" si="55"/>
        <v>287</v>
      </c>
      <c r="J172" s="21">
        <f t="shared" si="56"/>
        <v>709.99999999999989</v>
      </c>
      <c r="K172" s="21">
        <f t="shared" si="57"/>
        <v>304</v>
      </c>
      <c r="L172" s="21">
        <f t="shared" si="58"/>
        <v>709</v>
      </c>
      <c r="M172" s="21"/>
      <c r="N172" s="17"/>
      <c r="O172" s="21">
        <f t="shared" si="59"/>
        <v>9384</v>
      </c>
      <c r="P172" s="61"/>
      <c r="Q172" s="198"/>
    </row>
    <row r="173" spans="1:17" s="116" customFormat="1" ht="29.25" customHeight="1" x14ac:dyDescent="0.25">
      <c r="A173" s="35">
        <v>165</v>
      </c>
      <c r="B173" s="172" t="s">
        <v>502</v>
      </c>
      <c r="C173" s="114" t="s">
        <v>503</v>
      </c>
      <c r="D173" s="188" t="s">
        <v>504</v>
      </c>
      <c r="E173" s="115">
        <v>10000</v>
      </c>
      <c r="F173" s="48"/>
      <c r="G173" s="56">
        <v>25</v>
      </c>
      <c r="H173" s="17">
        <f t="shared" si="54"/>
        <v>120</v>
      </c>
      <c r="I173" s="21">
        <f t="shared" si="55"/>
        <v>287</v>
      </c>
      <c r="J173" s="21">
        <f t="shared" si="56"/>
        <v>709.99999999999989</v>
      </c>
      <c r="K173" s="21">
        <f t="shared" si="57"/>
        <v>304</v>
      </c>
      <c r="L173" s="21">
        <f t="shared" si="58"/>
        <v>709</v>
      </c>
      <c r="M173" s="21"/>
      <c r="N173" s="17"/>
      <c r="O173" s="21">
        <f t="shared" si="59"/>
        <v>9384</v>
      </c>
      <c r="P173" s="61"/>
      <c r="Q173" s="198"/>
    </row>
    <row r="174" spans="1:17" s="116" customFormat="1" ht="33" customHeight="1" x14ac:dyDescent="0.25">
      <c r="A174" s="35">
        <v>166</v>
      </c>
      <c r="B174" s="172" t="s">
        <v>505</v>
      </c>
      <c r="C174" s="114" t="s">
        <v>506</v>
      </c>
      <c r="D174" s="188" t="s">
        <v>355</v>
      </c>
      <c r="E174" s="115">
        <v>12000</v>
      </c>
      <c r="F174" s="48"/>
      <c r="G174" s="56">
        <v>25</v>
      </c>
      <c r="H174" s="17">
        <f t="shared" si="54"/>
        <v>144</v>
      </c>
      <c r="I174" s="21">
        <f t="shared" si="55"/>
        <v>344.4</v>
      </c>
      <c r="J174" s="21">
        <f t="shared" si="56"/>
        <v>851.99999999999989</v>
      </c>
      <c r="K174" s="21">
        <f t="shared" si="57"/>
        <v>364.8</v>
      </c>
      <c r="L174" s="21">
        <f t="shared" si="58"/>
        <v>850.80000000000007</v>
      </c>
      <c r="M174" s="21"/>
      <c r="N174" s="17"/>
      <c r="O174" s="21">
        <f t="shared" si="59"/>
        <v>11265.800000000001</v>
      </c>
      <c r="P174" s="61"/>
      <c r="Q174" s="198"/>
    </row>
    <row r="175" spans="1:17" s="116" customFormat="1" ht="30.75" customHeight="1" x14ac:dyDescent="0.25">
      <c r="A175" s="35">
        <v>167</v>
      </c>
      <c r="B175" s="172" t="s">
        <v>507</v>
      </c>
      <c r="C175" s="114" t="s">
        <v>508</v>
      </c>
      <c r="D175" s="188" t="s">
        <v>355</v>
      </c>
      <c r="E175" s="115">
        <v>10000</v>
      </c>
      <c r="F175" s="48"/>
      <c r="G175" s="56">
        <v>25</v>
      </c>
      <c r="H175" s="17">
        <f t="shared" si="54"/>
        <v>120</v>
      </c>
      <c r="I175" s="21">
        <f t="shared" si="55"/>
        <v>287</v>
      </c>
      <c r="J175" s="21">
        <f t="shared" si="56"/>
        <v>709.99999999999989</v>
      </c>
      <c r="K175" s="21">
        <f t="shared" si="57"/>
        <v>304</v>
      </c>
      <c r="L175" s="21">
        <f t="shared" si="58"/>
        <v>709</v>
      </c>
      <c r="M175" s="21"/>
      <c r="N175" s="17"/>
      <c r="O175" s="21">
        <f t="shared" si="59"/>
        <v>9384</v>
      </c>
      <c r="P175" s="61"/>
      <c r="Q175" s="198"/>
    </row>
    <row r="176" spans="1:17" s="116" customFormat="1" ht="34.5" customHeight="1" x14ac:dyDescent="0.25">
      <c r="A176" s="35">
        <v>168</v>
      </c>
      <c r="B176" s="172" t="s">
        <v>509</v>
      </c>
      <c r="C176" s="114" t="s">
        <v>510</v>
      </c>
      <c r="D176" s="188" t="s">
        <v>511</v>
      </c>
      <c r="E176" s="115">
        <v>12000</v>
      </c>
      <c r="F176" s="48"/>
      <c r="G176" s="56">
        <v>25</v>
      </c>
      <c r="H176" s="17">
        <f t="shared" si="54"/>
        <v>144</v>
      </c>
      <c r="I176" s="21">
        <f t="shared" si="55"/>
        <v>344.4</v>
      </c>
      <c r="J176" s="21">
        <f t="shared" si="56"/>
        <v>851.99999999999989</v>
      </c>
      <c r="K176" s="21">
        <f t="shared" si="57"/>
        <v>364.8</v>
      </c>
      <c r="L176" s="21">
        <f t="shared" si="58"/>
        <v>850.80000000000007</v>
      </c>
      <c r="M176" s="21"/>
      <c r="N176" s="17"/>
      <c r="O176" s="21">
        <f t="shared" si="59"/>
        <v>11265.800000000001</v>
      </c>
      <c r="P176" s="61"/>
      <c r="Q176" s="198"/>
    </row>
    <row r="177" spans="1:17" s="116" customFormat="1" ht="38.25" customHeight="1" x14ac:dyDescent="0.25">
      <c r="A177" s="35">
        <v>169</v>
      </c>
      <c r="B177" s="172" t="s">
        <v>512</v>
      </c>
      <c r="C177" s="114" t="s">
        <v>513</v>
      </c>
      <c r="D177" s="188" t="s">
        <v>514</v>
      </c>
      <c r="E177" s="115">
        <v>12000</v>
      </c>
      <c r="F177" s="48"/>
      <c r="G177" s="56">
        <v>25</v>
      </c>
      <c r="H177" s="17">
        <f t="shared" si="54"/>
        <v>144</v>
      </c>
      <c r="I177" s="21">
        <f t="shared" si="55"/>
        <v>344.4</v>
      </c>
      <c r="J177" s="21">
        <f t="shared" si="56"/>
        <v>851.99999999999989</v>
      </c>
      <c r="K177" s="21">
        <f t="shared" si="57"/>
        <v>364.8</v>
      </c>
      <c r="L177" s="21">
        <f t="shared" si="58"/>
        <v>850.80000000000007</v>
      </c>
      <c r="M177" s="21"/>
      <c r="N177" s="17"/>
      <c r="O177" s="21">
        <f t="shared" si="59"/>
        <v>11265.800000000001</v>
      </c>
      <c r="P177" s="61"/>
      <c r="Q177" s="198"/>
    </row>
    <row r="178" spans="1:17" s="116" customFormat="1" ht="35.25" customHeight="1" x14ac:dyDescent="0.25">
      <c r="A178" s="35">
        <v>170</v>
      </c>
      <c r="B178" s="172" t="s">
        <v>515</v>
      </c>
      <c r="C178" s="114" t="s">
        <v>516</v>
      </c>
      <c r="D178" s="188" t="s">
        <v>517</v>
      </c>
      <c r="E178" s="115">
        <v>10000</v>
      </c>
      <c r="F178" s="48"/>
      <c r="G178" s="56">
        <v>25</v>
      </c>
      <c r="H178" s="17">
        <f t="shared" si="54"/>
        <v>120</v>
      </c>
      <c r="I178" s="21">
        <f t="shared" si="55"/>
        <v>287</v>
      </c>
      <c r="J178" s="21">
        <f t="shared" si="56"/>
        <v>709.99999999999989</v>
      </c>
      <c r="K178" s="21">
        <f t="shared" si="57"/>
        <v>304</v>
      </c>
      <c r="L178" s="21">
        <f t="shared" si="58"/>
        <v>709</v>
      </c>
      <c r="M178" s="21"/>
      <c r="N178" s="17"/>
      <c r="O178" s="21">
        <f t="shared" si="59"/>
        <v>9384</v>
      </c>
      <c r="P178" s="61"/>
      <c r="Q178" s="198"/>
    </row>
    <row r="179" spans="1:17" s="116" customFormat="1" ht="31.5" customHeight="1" x14ac:dyDescent="0.25">
      <c r="A179" s="35">
        <v>171</v>
      </c>
      <c r="B179" s="172" t="s">
        <v>518</v>
      </c>
      <c r="C179" s="114" t="s">
        <v>519</v>
      </c>
      <c r="D179" s="188" t="s">
        <v>425</v>
      </c>
      <c r="E179" s="115">
        <v>12000</v>
      </c>
      <c r="F179" s="48"/>
      <c r="G179" s="56">
        <v>25</v>
      </c>
      <c r="H179" s="17">
        <f t="shared" si="54"/>
        <v>144</v>
      </c>
      <c r="I179" s="21">
        <f>E179*0.0287</f>
        <v>344.4</v>
      </c>
      <c r="J179" s="21">
        <f t="shared" si="56"/>
        <v>851.99999999999989</v>
      </c>
      <c r="K179" s="21">
        <f t="shared" si="57"/>
        <v>364.8</v>
      </c>
      <c r="L179" s="21">
        <f t="shared" si="58"/>
        <v>850.80000000000007</v>
      </c>
      <c r="M179" s="21"/>
      <c r="N179" s="17"/>
      <c r="O179" s="21">
        <f t="shared" si="59"/>
        <v>11265.800000000001</v>
      </c>
      <c r="P179" s="61"/>
      <c r="Q179" s="198"/>
    </row>
    <row r="180" spans="1:17" s="116" customFormat="1" ht="35.25" customHeight="1" x14ac:dyDescent="0.25">
      <c r="A180" s="35">
        <v>172</v>
      </c>
      <c r="B180" s="172" t="s">
        <v>520</v>
      </c>
      <c r="C180" s="114" t="s">
        <v>521</v>
      </c>
      <c r="D180" s="188" t="s">
        <v>355</v>
      </c>
      <c r="E180" s="115">
        <v>13000</v>
      </c>
      <c r="F180" s="48"/>
      <c r="G180" s="56">
        <v>25</v>
      </c>
      <c r="H180" s="17">
        <f t="shared" si="54"/>
        <v>156</v>
      </c>
      <c r="I180" s="21">
        <f t="shared" si="55"/>
        <v>373.1</v>
      </c>
      <c r="J180" s="21">
        <f t="shared" si="56"/>
        <v>922.99999999999989</v>
      </c>
      <c r="K180" s="21">
        <f t="shared" si="57"/>
        <v>395.2</v>
      </c>
      <c r="L180" s="21">
        <f t="shared" si="58"/>
        <v>921.7</v>
      </c>
      <c r="M180" s="21"/>
      <c r="N180" s="17"/>
      <c r="O180" s="21">
        <f t="shared" si="59"/>
        <v>12206.699999999999</v>
      </c>
      <c r="P180" s="61"/>
      <c r="Q180" s="198"/>
    </row>
    <row r="181" spans="1:17" s="116" customFormat="1" ht="35.25" customHeight="1" x14ac:dyDescent="0.25">
      <c r="A181" s="35">
        <v>173</v>
      </c>
      <c r="B181" s="169" t="s">
        <v>491</v>
      </c>
      <c r="C181" s="24" t="s">
        <v>492</v>
      </c>
      <c r="D181" s="182" t="s">
        <v>493</v>
      </c>
      <c r="E181" s="100">
        <v>15000</v>
      </c>
      <c r="F181" s="12"/>
      <c r="G181" s="56">
        <v>25</v>
      </c>
      <c r="H181" s="17">
        <f>E181*0.012</f>
        <v>180</v>
      </c>
      <c r="I181" s="21">
        <f>E181*0.0287</f>
        <v>430.5</v>
      </c>
      <c r="J181" s="21">
        <f>E181*0.071</f>
        <v>1065</v>
      </c>
      <c r="K181" s="21">
        <f>E181*0.0304</f>
        <v>456</v>
      </c>
      <c r="L181" s="21">
        <f>E181*0.0709</f>
        <v>1063.5</v>
      </c>
      <c r="M181" s="21"/>
      <c r="N181" s="17"/>
      <c r="O181" s="21">
        <f>E181-F181-G181-I181-K181-M181-N181</f>
        <v>14088.5</v>
      </c>
      <c r="P181" s="61"/>
      <c r="Q181" s="198"/>
    </row>
    <row r="182" spans="1:17" s="116" customFormat="1" ht="35.25" customHeight="1" x14ac:dyDescent="0.25">
      <c r="A182" s="35">
        <v>174</v>
      </c>
      <c r="B182" s="16" t="s">
        <v>310</v>
      </c>
      <c r="C182" s="15" t="s">
        <v>311</v>
      </c>
      <c r="D182" s="176" t="s">
        <v>28</v>
      </c>
      <c r="E182" s="96">
        <v>10000</v>
      </c>
      <c r="F182" s="12"/>
      <c r="G182" s="56">
        <v>25</v>
      </c>
      <c r="H182" s="17">
        <f>E182*0.012</f>
        <v>120</v>
      </c>
      <c r="I182" s="21">
        <f>E182*0.0287</f>
        <v>287</v>
      </c>
      <c r="J182" s="21">
        <f>E182*0.071</f>
        <v>709.99999999999989</v>
      </c>
      <c r="K182" s="21">
        <f>E182*0.0304</f>
        <v>304</v>
      </c>
      <c r="L182" s="21">
        <f>E182*0.0709</f>
        <v>709</v>
      </c>
      <c r="M182" s="21"/>
      <c r="N182" s="17"/>
      <c r="O182" s="21">
        <f>E182-F182-G182-I182-K182-M182-N182</f>
        <v>9384</v>
      </c>
      <c r="P182" s="61"/>
      <c r="Q182" s="198"/>
    </row>
    <row r="183" spans="1:17" s="116" customFormat="1" ht="35.25" customHeight="1" x14ac:dyDescent="0.25">
      <c r="A183" s="35">
        <v>175</v>
      </c>
      <c r="B183" s="172" t="s">
        <v>522</v>
      </c>
      <c r="C183" s="114" t="s">
        <v>530</v>
      </c>
      <c r="D183" s="188" t="s">
        <v>538</v>
      </c>
      <c r="E183" s="115">
        <v>30000</v>
      </c>
      <c r="F183" s="48"/>
      <c r="G183" s="56">
        <v>25</v>
      </c>
      <c r="H183" s="17">
        <f t="shared" ref="H183:H190" si="60">E183*0.012</f>
        <v>360</v>
      </c>
      <c r="I183" s="21">
        <f t="shared" ref="I183:I190" si="61">E183*0.0287</f>
        <v>861</v>
      </c>
      <c r="J183" s="21">
        <f t="shared" ref="J183:J190" si="62">E183*0.071</f>
        <v>2130</v>
      </c>
      <c r="K183" s="21">
        <f t="shared" ref="K183:K190" si="63">E183*0.0304</f>
        <v>912</v>
      </c>
      <c r="L183" s="21">
        <f t="shared" ref="L183:L190" si="64">E183*0.0709</f>
        <v>2127</v>
      </c>
      <c r="M183" s="17">
        <v>2005.6</v>
      </c>
      <c r="N183" s="146">
        <v>1715.46</v>
      </c>
      <c r="O183" s="21">
        <f>E183-F183-G183-I183-K183-M183-N183</f>
        <v>24480.940000000002</v>
      </c>
      <c r="P183" s="61"/>
      <c r="Q183" s="232"/>
    </row>
    <row r="184" spans="1:17" s="116" customFormat="1" ht="35.25" customHeight="1" x14ac:dyDescent="0.25">
      <c r="A184" s="35">
        <v>176</v>
      </c>
      <c r="B184" s="172" t="s">
        <v>523</v>
      </c>
      <c r="C184" s="114" t="s">
        <v>531</v>
      </c>
      <c r="D184" s="188" t="s">
        <v>576</v>
      </c>
      <c r="E184" s="115">
        <v>25000</v>
      </c>
      <c r="F184" s="48"/>
      <c r="G184" s="56">
        <v>25</v>
      </c>
      <c r="H184" s="17">
        <f>E184*0.012</f>
        <v>300</v>
      </c>
      <c r="I184" s="21">
        <f t="shared" si="61"/>
        <v>717.5</v>
      </c>
      <c r="J184" s="21">
        <f t="shared" si="62"/>
        <v>1774.9999999999998</v>
      </c>
      <c r="K184" s="21">
        <f t="shared" si="63"/>
        <v>760</v>
      </c>
      <c r="L184" s="21">
        <f t="shared" si="64"/>
        <v>1772.5000000000002</v>
      </c>
      <c r="M184" s="21"/>
      <c r="N184" s="17"/>
      <c r="O184" s="21">
        <f t="shared" ref="O184:O190" si="65">E184-F184-G184-I184-K184-M184-N184</f>
        <v>23497.5</v>
      </c>
      <c r="P184" s="61"/>
      <c r="Q184" s="198"/>
    </row>
    <row r="185" spans="1:17" s="116" customFormat="1" ht="35.25" customHeight="1" x14ac:dyDescent="0.25">
      <c r="A185" s="35">
        <v>177</v>
      </c>
      <c r="B185" s="172" t="s">
        <v>524</v>
      </c>
      <c r="C185" s="114" t="s">
        <v>532</v>
      </c>
      <c r="D185" s="188" t="s">
        <v>539</v>
      </c>
      <c r="E185" s="115">
        <v>30000</v>
      </c>
      <c r="F185" s="48"/>
      <c r="G185" s="56">
        <v>25</v>
      </c>
      <c r="H185" s="17">
        <f t="shared" si="60"/>
        <v>360</v>
      </c>
      <c r="I185" s="21">
        <f t="shared" si="61"/>
        <v>861</v>
      </c>
      <c r="J185" s="21">
        <f t="shared" si="62"/>
        <v>2130</v>
      </c>
      <c r="K185" s="21">
        <f t="shared" si="63"/>
        <v>912</v>
      </c>
      <c r="L185" s="21">
        <f t="shared" si="64"/>
        <v>2127</v>
      </c>
      <c r="M185" s="21"/>
      <c r="N185" s="17"/>
      <c r="O185" s="21">
        <f t="shared" si="65"/>
        <v>28202</v>
      </c>
      <c r="P185" s="61"/>
      <c r="Q185" s="198"/>
    </row>
    <row r="186" spans="1:17" s="116" customFormat="1" ht="35.25" customHeight="1" x14ac:dyDescent="0.25">
      <c r="A186" s="35">
        <v>178</v>
      </c>
      <c r="B186" s="172" t="s">
        <v>525</v>
      </c>
      <c r="C186" s="114" t="s">
        <v>533</v>
      </c>
      <c r="D186" s="188" t="s">
        <v>540</v>
      </c>
      <c r="E186" s="115">
        <v>15000</v>
      </c>
      <c r="F186" s="48"/>
      <c r="G186" s="56">
        <v>25</v>
      </c>
      <c r="H186" s="17">
        <f t="shared" si="60"/>
        <v>180</v>
      </c>
      <c r="I186" s="21">
        <f t="shared" si="61"/>
        <v>430.5</v>
      </c>
      <c r="J186" s="21">
        <f t="shared" si="62"/>
        <v>1065</v>
      </c>
      <c r="K186" s="21">
        <f t="shared" si="63"/>
        <v>456</v>
      </c>
      <c r="L186" s="21">
        <f t="shared" si="64"/>
        <v>1063.5</v>
      </c>
      <c r="M186" s="21"/>
      <c r="N186" s="17"/>
      <c r="O186" s="21">
        <f t="shared" si="65"/>
        <v>14088.5</v>
      </c>
      <c r="P186" s="61"/>
      <c r="Q186" s="198"/>
    </row>
    <row r="187" spans="1:17" s="116" customFormat="1" ht="35.25" customHeight="1" x14ac:dyDescent="0.25">
      <c r="A187" s="35">
        <v>179</v>
      </c>
      <c r="B187" s="172" t="s">
        <v>526</v>
      </c>
      <c r="C187" s="114" t="s">
        <v>534</v>
      </c>
      <c r="D187" s="188" t="s">
        <v>541</v>
      </c>
      <c r="E187" s="115">
        <v>14000</v>
      </c>
      <c r="F187" s="48"/>
      <c r="G187" s="56">
        <v>25</v>
      </c>
      <c r="H187" s="17">
        <f t="shared" si="60"/>
        <v>168</v>
      </c>
      <c r="I187" s="21">
        <f t="shared" si="61"/>
        <v>401.8</v>
      </c>
      <c r="J187" s="21">
        <f t="shared" si="62"/>
        <v>993.99999999999989</v>
      </c>
      <c r="K187" s="21">
        <f t="shared" si="63"/>
        <v>425.6</v>
      </c>
      <c r="L187" s="21">
        <f t="shared" si="64"/>
        <v>992.6</v>
      </c>
      <c r="M187" s="21"/>
      <c r="N187" s="17"/>
      <c r="O187" s="21">
        <f t="shared" si="65"/>
        <v>13147.6</v>
      </c>
      <c r="P187" s="61"/>
      <c r="Q187" s="198"/>
    </row>
    <row r="188" spans="1:17" s="116" customFormat="1" ht="35.25" customHeight="1" x14ac:dyDescent="0.25">
      <c r="A188" s="35">
        <v>180</v>
      </c>
      <c r="B188" s="172" t="s">
        <v>527</v>
      </c>
      <c r="C188" s="114" t="s">
        <v>535</v>
      </c>
      <c r="D188" s="188" t="s">
        <v>542</v>
      </c>
      <c r="E188" s="115">
        <v>15000</v>
      </c>
      <c r="F188" s="48"/>
      <c r="G188" s="56">
        <v>25</v>
      </c>
      <c r="H188" s="17">
        <f t="shared" si="60"/>
        <v>180</v>
      </c>
      <c r="I188" s="21">
        <f t="shared" si="61"/>
        <v>430.5</v>
      </c>
      <c r="J188" s="21">
        <f t="shared" si="62"/>
        <v>1065</v>
      </c>
      <c r="K188" s="21">
        <f t="shared" si="63"/>
        <v>456</v>
      </c>
      <c r="L188" s="21">
        <f t="shared" si="64"/>
        <v>1063.5</v>
      </c>
      <c r="M188" s="21"/>
      <c r="N188" s="17"/>
      <c r="O188" s="21">
        <f t="shared" si="65"/>
        <v>14088.5</v>
      </c>
      <c r="P188" s="61"/>
      <c r="Q188" s="198"/>
    </row>
    <row r="189" spans="1:17" s="116" customFormat="1" ht="35.25" customHeight="1" x14ac:dyDescent="0.25">
      <c r="A189" s="35">
        <v>181</v>
      </c>
      <c r="B189" s="172" t="s">
        <v>528</v>
      </c>
      <c r="C189" s="114" t="s">
        <v>536</v>
      </c>
      <c r="D189" s="188" t="s">
        <v>543</v>
      </c>
      <c r="E189" s="115">
        <v>10000</v>
      </c>
      <c r="F189" s="48"/>
      <c r="G189" s="56">
        <v>25</v>
      </c>
      <c r="H189" s="17">
        <f t="shared" si="60"/>
        <v>120</v>
      </c>
      <c r="I189" s="21">
        <f t="shared" si="61"/>
        <v>287</v>
      </c>
      <c r="J189" s="21">
        <f t="shared" si="62"/>
        <v>709.99999999999989</v>
      </c>
      <c r="K189" s="21">
        <f t="shared" si="63"/>
        <v>304</v>
      </c>
      <c r="L189" s="21">
        <f t="shared" si="64"/>
        <v>709</v>
      </c>
      <c r="M189" s="21"/>
      <c r="N189" s="17"/>
      <c r="O189" s="21">
        <f t="shared" si="65"/>
        <v>9384</v>
      </c>
      <c r="P189" s="61"/>
      <c r="Q189" s="198"/>
    </row>
    <row r="190" spans="1:17" s="116" customFormat="1" ht="35.25" customHeight="1" x14ac:dyDescent="0.25">
      <c r="A190" s="35">
        <v>182</v>
      </c>
      <c r="B190" s="172" t="s">
        <v>529</v>
      </c>
      <c r="C190" s="114" t="s">
        <v>537</v>
      </c>
      <c r="D190" s="188" t="s">
        <v>544</v>
      </c>
      <c r="E190" s="115">
        <v>10000</v>
      </c>
      <c r="F190" s="48"/>
      <c r="G190" s="56">
        <v>25</v>
      </c>
      <c r="H190" s="17">
        <f t="shared" si="60"/>
        <v>120</v>
      </c>
      <c r="I190" s="21">
        <f t="shared" si="61"/>
        <v>287</v>
      </c>
      <c r="J190" s="21">
        <f t="shared" si="62"/>
        <v>709.99999999999989</v>
      </c>
      <c r="K190" s="21">
        <f t="shared" si="63"/>
        <v>304</v>
      </c>
      <c r="L190" s="21">
        <f t="shared" si="64"/>
        <v>709</v>
      </c>
      <c r="M190" s="21"/>
      <c r="N190" s="17"/>
      <c r="O190" s="21">
        <f t="shared" si="65"/>
        <v>9384</v>
      </c>
      <c r="P190" s="61"/>
      <c r="Q190" s="198"/>
    </row>
    <row r="191" spans="1:17" s="116" customFormat="1" ht="29.25" customHeight="1" x14ac:dyDescent="0.25">
      <c r="A191" s="35">
        <v>183</v>
      </c>
      <c r="B191" s="36" t="s">
        <v>546</v>
      </c>
      <c r="C191" s="48" t="s">
        <v>547</v>
      </c>
      <c r="D191" s="48" t="s">
        <v>548</v>
      </c>
      <c r="E191" s="213">
        <v>10000</v>
      </c>
      <c r="F191" s="48"/>
      <c r="G191" s="56">
        <v>25</v>
      </c>
      <c r="H191" s="17">
        <f t="shared" ref="H191" si="66">E191*0.012</f>
        <v>120</v>
      </c>
      <c r="I191" s="21">
        <f t="shared" ref="I191" si="67">E191*0.0287</f>
        <v>287</v>
      </c>
      <c r="J191" s="21">
        <f t="shared" ref="J191" si="68">E191*0.071</f>
        <v>709.99999999999989</v>
      </c>
      <c r="K191" s="21">
        <f t="shared" ref="K191" si="69">E191*0.0304</f>
        <v>304</v>
      </c>
      <c r="L191" s="21">
        <f t="shared" ref="L191" si="70">E191*0.0709</f>
        <v>709</v>
      </c>
      <c r="M191" s="21"/>
      <c r="N191" s="17"/>
      <c r="O191" s="21">
        <f t="shared" ref="O191" si="71">E191-F191-G191-I191-K191-M191-N191</f>
        <v>9384</v>
      </c>
      <c r="P191" s="61"/>
      <c r="Q191" s="198"/>
    </row>
    <row r="192" spans="1:17" s="116" customFormat="1" ht="31.5" customHeight="1" x14ac:dyDescent="0.25">
      <c r="A192" s="35">
        <v>184</v>
      </c>
      <c r="B192" s="214" t="s">
        <v>549</v>
      </c>
      <c r="C192" s="215" t="s">
        <v>550</v>
      </c>
      <c r="D192" s="216" t="s">
        <v>551</v>
      </c>
      <c r="E192" s="217">
        <v>35000</v>
      </c>
      <c r="F192" s="215"/>
      <c r="G192" s="56">
        <v>25</v>
      </c>
      <c r="H192" s="17">
        <f>E192*0.012</f>
        <v>420</v>
      </c>
      <c r="I192" s="21">
        <f>E192*0.0287</f>
        <v>1004.5</v>
      </c>
      <c r="J192" s="21">
        <f>E192*0.071</f>
        <v>2485</v>
      </c>
      <c r="K192" s="21">
        <f>E192*0.0304</f>
        <v>1064</v>
      </c>
      <c r="L192" s="21">
        <f>E192*0.0709</f>
        <v>2481.5</v>
      </c>
      <c r="M192" s="21"/>
      <c r="N192" s="17"/>
      <c r="O192" s="21">
        <f>E192-F192-G192-I192-K192-M192-N192</f>
        <v>32906.5</v>
      </c>
      <c r="P192" s="61"/>
      <c r="Q192" s="198"/>
    </row>
    <row r="193" spans="1:17" s="3" customFormat="1" ht="33" customHeight="1" x14ac:dyDescent="0.25">
      <c r="A193" s="35">
        <v>185</v>
      </c>
      <c r="B193" s="218" t="s">
        <v>552</v>
      </c>
      <c r="C193" s="219" t="s">
        <v>553</v>
      </c>
      <c r="D193" s="219" t="s">
        <v>554</v>
      </c>
      <c r="E193" s="205">
        <v>60000</v>
      </c>
      <c r="F193" s="53">
        <v>3486.65</v>
      </c>
      <c r="G193" s="56">
        <v>25</v>
      </c>
      <c r="H193" s="17">
        <f>E193*0.012</f>
        <v>720</v>
      </c>
      <c r="I193" s="21">
        <f>E193*0.0287</f>
        <v>1722</v>
      </c>
      <c r="J193" s="21">
        <f>E193*0.071</f>
        <v>4260</v>
      </c>
      <c r="K193" s="21">
        <f>E193*0.0304</f>
        <v>1824</v>
      </c>
      <c r="L193" s="21">
        <f>E193*0.0709</f>
        <v>4254</v>
      </c>
      <c r="M193" s="21"/>
      <c r="N193" s="17"/>
      <c r="O193" s="21">
        <f>E193-F193-G193-I193-K193-M193-N193</f>
        <v>52942.35</v>
      </c>
      <c r="P193" s="61"/>
      <c r="Q193" s="196"/>
    </row>
    <row r="194" spans="1:17" s="23" customFormat="1" ht="33" customHeight="1" x14ac:dyDescent="0.25">
      <c r="A194" s="35">
        <v>186</v>
      </c>
      <c r="B194" s="221" t="s">
        <v>558</v>
      </c>
      <c r="C194" s="222" t="s">
        <v>559</v>
      </c>
      <c r="D194" s="222" t="s">
        <v>560</v>
      </c>
      <c r="E194" s="223">
        <v>30000</v>
      </c>
      <c r="F194" s="53"/>
      <c r="G194" s="56">
        <v>25</v>
      </c>
      <c r="H194" s="17">
        <f t="shared" ref="H194:H195" si="72">E194*0.012</f>
        <v>360</v>
      </c>
      <c r="I194" s="21">
        <f t="shared" ref="I194:I195" si="73">E194*0.0287</f>
        <v>861</v>
      </c>
      <c r="J194" s="21">
        <f t="shared" ref="J194:J195" si="74">E194*0.071</f>
        <v>2130</v>
      </c>
      <c r="K194" s="21">
        <f t="shared" ref="K194:K195" si="75">E194*0.0304</f>
        <v>912</v>
      </c>
      <c r="L194" s="21">
        <f t="shared" ref="L194:L195" si="76">E194*0.0709</f>
        <v>2127</v>
      </c>
      <c r="M194" s="21"/>
      <c r="N194" s="17"/>
      <c r="O194" s="21">
        <f t="shared" ref="O194:O195" si="77">E194-F194-G194-I194-K194-M194-N194</f>
        <v>28202</v>
      </c>
      <c r="P194" s="61"/>
      <c r="Q194" s="196"/>
    </row>
    <row r="195" spans="1:17" s="23" customFormat="1" ht="33" customHeight="1" x14ac:dyDescent="0.25">
      <c r="A195" s="35">
        <v>187</v>
      </c>
      <c r="B195" s="221" t="s">
        <v>562</v>
      </c>
      <c r="C195" s="222" t="s">
        <v>563</v>
      </c>
      <c r="D195" s="221" t="s">
        <v>561</v>
      </c>
      <c r="E195" s="223">
        <v>35000</v>
      </c>
      <c r="F195" s="53"/>
      <c r="G195" s="56">
        <v>25</v>
      </c>
      <c r="H195" s="17">
        <f t="shared" si="72"/>
        <v>420</v>
      </c>
      <c r="I195" s="21">
        <f t="shared" si="73"/>
        <v>1004.5</v>
      </c>
      <c r="J195" s="21">
        <f t="shared" si="74"/>
        <v>2485</v>
      </c>
      <c r="K195" s="21">
        <f t="shared" si="75"/>
        <v>1064</v>
      </c>
      <c r="L195" s="21">
        <f t="shared" si="76"/>
        <v>2481.5</v>
      </c>
      <c r="M195" s="21"/>
      <c r="N195" s="17"/>
      <c r="O195" s="21">
        <f t="shared" si="77"/>
        <v>32906.5</v>
      </c>
      <c r="P195" s="61"/>
      <c r="Q195" s="196"/>
    </row>
    <row r="196" spans="1:17" s="23" customFormat="1" ht="33" customHeight="1" x14ac:dyDescent="0.25">
      <c r="A196" s="35">
        <v>188</v>
      </c>
      <c r="B196" s="221" t="s">
        <v>564</v>
      </c>
      <c r="C196" s="222" t="s">
        <v>565</v>
      </c>
      <c r="D196" s="222" t="s">
        <v>566</v>
      </c>
      <c r="E196" s="223">
        <v>10000</v>
      </c>
      <c r="F196" s="53"/>
      <c r="G196" s="56">
        <v>25</v>
      </c>
      <c r="H196" s="17">
        <f>E196*0.012</f>
        <v>120</v>
      </c>
      <c r="I196" s="21">
        <f>E196*0.0287</f>
        <v>287</v>
      </c>
      <c r="J196" s="21">
        <f>E196*0.071</f>
        <v>709.99999999999989</v>
      </c>
      <c r="K196" s="21">
        <f>E196*0.0304</f>
        <v>304</v>
      </c>
      <c r="L196" s="21">
        <f>E196*0.0709</f>
        <v>709</v>
      </c>
      <c r="M196" s="21"/>
      <c r="N196" s="17"/>
      <c r="O196" s="21">
        <f>E196-F196-G196-I196-K196-M196-N196</f>
        <v>9384</v>
      </c>
      <c r="P196" s="61"/>
      <c r="Q196" s="196"/>
    </row>
    <row r="197" spans="1:17" s="220" customFormat="1" ht="33" customHeight="1" x14ac:dyDescent="0.25">
      <c r="A197" s="35">
        <v>189</v>
      </c>
      <c r="B197" s="52" t="s">
        <v>337</v>
      </c>
      <c r="C197" s="50" t="s">
        <v>350</v>
      </c>
      <c r="D197" s="49" t="s">
        <v>355</v>
      </c>
      <c r="E197" s="106">
        <v>14000</v>
      </c>
      <c r="F197" s="45"/>
      <c r="G197" s="22">
        <v>25</v>
      </c>
      <c r="H197" s="22">
        <f>E197*0.012</f>
        <v>168</v>
      </c>
      <c r="I197" s="46">
        <f>E197*0.0287</f>
        <v>401.8</v>
      </c>
      <c r="J197" s="46">
        <f>E197*0.071</f>
        <v>993.99999999999989</v>
      </c>
      <c r="K197" s="46">
        <f>E197*0.0304</f>
        <v>425.6</v>
      </c>
      <c r="L197" s="46">
        <f>E197*0.0709</f>
        <v>992.6</v>
      </c>
      <c r="M197" s="46"/>
      <c r="N197" s="22"/>
      <c r="O197" s="46">
        <f>E197-F197-G197-I197-K197-M197-N197</f>
        <v>13147.6</v>
      </c>
      <c r="P197" s="204"/>
      <c r="Q197" s="197"/>
    </row>
    <row r="198" spans="1:17" s="220" customFormat="1" ht="33" customHeight="1" x14ac:dyDescent="0.25">
      <c r="A198" s="35">
        <v>190</v>
      </c>
      <c r="B198" s="224" t="s">
        <v>570</v>
      </c>
      <c r="C198" s="225" t="s">
        <v>571</v>
      </c>
      <c r="D198" s="231" t="s">
        <v>20</v>
      </c>
      <c r="E198" s="226">
        <v>25000</v>
      </c>
      <c r="F198" s="227"/>
      <c r="G198" s="228">
        <v>25</v>
      </c>
      <c r="H198" s="228">
        <f t="shared" ref="H198:H200" si="78">E198*0.012</f>
        <v>300</v>
      </c>
      <c r="I198" s="229">
        <f t="shared" ref="I198:I200" si="79">E198*0.0287</f>
        <v>717.5</v>
      </c>
      <c r="J198" s="229">
        <f t="shared" ref="J198:J200" si="80">E198*0.071</f>
        <v>1774.9999999999998</v>
      </c>
      <c r="K198" s="229">
        <f t="shared" ref="K198:K200" si="81">E198*0.0304</f>
        <v>760</v>
      </c>
      <c r="L198" s="229">
        <f t="shared" ref="L198:L200" si="82">E198*0.0709</f>
        <v>1772.5000000000002</v>
      </c>
      <c r="M198" s="229"/>
      <c r="N198" s="228"/>
      <c r="O198" s="229">
        <f t="shared" ref="O198:O200" si="83">E198-F198-G198-I198-K198-M198-N198</f>
        <v>23497.5</v>
      </c>
      <c r="P198" s="204"/>
      <c r="Q198" s="230"/>
    </row>
    <row r="199" spans="1:17" s="220" customFormat="1" ht="33" customHeight="1" x14ac:dyDescent="0.25">
      <c r="A199" s="35">
        <v>191</v>
      </c>
      <c r="B199" s="224" t="s">
        <v>572</v>
      </c>
      <c r="C199" s="225" t="s">
        <v>573</v>
      </c>
      <c r="D199" s="231" t="s">
        <v>22</v>
      </c>
      <c r="E199" s="226">
        <v>15000</v>
      </c>
      <c r="F199" s="227"/>
      <c r="G199" s="228">
        <v>25</v>
      </c>
      <c r="H199" s="228">
        <f>E199*0.012</f>
        <v>180</v>
      </c>
      <c r="I199" s="229">
        <f t="shared" si="79"/>
        <v>430.5</v>
      </c>
      <c r="J199" s="229">
        <f t="shared" si="80"/>
        <v>1065</v>
      </c>
      <c r="K199" s="229">
        <f t="shared" si="81"/>
        <v>456</v>
      </c>
      <c r="L199" s="229">
        <f t="shared" si="82"/>
        <v>1063.5</v>
      </c>
      <c r="M199" s="229"/>
      <c r="N199" s="228"/>
      <c r="O199" s="229">
        <f t="shared" si="83"/>
        <v>14088.5</v>
      </c>
      <c r="P199" s="204"/>
      <c r="Q199" s="230"/>
    </row>
    <row r="200" spans="1:17" s="220" customFormat="1" ht="33" customHeight="1" x14ac:dyDescent="0.25">
      <c r="A200" s="35">
        <v>192</v>
      </c>
      <c r="B200" s="224" t="s">
        <v>574</v>
      </c>
      <c r="C200" s="225" t="s">
        <v>575</v>
      </c>
      <c r="D200" s="231" t="s">
        <v>566</v>
      </c>
      <c r="E200" s="226">
        <v>10000</v>
      </c>
      <c r="F200" s="227"/>
      <c r="G200" s="228">
        <v>25</v>
      </c>
      <c r="H200" s="228">
        <f t="shared" si="78"/>
        <v>120</v>
      </c>
      <c r="I200" s="229">
        <f t="shared" si="79"/>
        <v>287</v>
      </c>
      <c r="J200" s="229">
        <f t="shared" si="80"/>
        <v>709.99999999999989</v>
      </c>
      <c r="K200" s="229">
        <f t="shared" si="81"/>
        <v>304</v>
      </c>
      <c r="L200" s="229">
        <f t="shared" si="82"/>
        <v>709</v>
      </c>
      <c r="M200" s="229"/>
      <c r="N200" s="228"/>
      <c r="O200" s="229">
        <f t="shared" si="83"/>
        <v>9384</v>
      </c>
      <c r="P200" s="204"/>
      <c r="Q200" s="230"/>
    </row>
    <row r="201" spans="1:17" ht="38.25" customHeight="1" thickBot="1" x14ac:dyDescent="0.3">
      <c r="A201" s="62"/>
      <c r="B201" s="63" t="s">
        <v>51</v>
      </c>
      <c r="C201" s="63"/>
      <c r="D201" s="189"/>
      <c r="E201" s="121">
        <f t="shared" ref="E201:N201" si="84">SUM(E9:E200)</f>
        <v>3146200</v>
      </c>
      <c r="F201" s="64">
        <f t="shared" si="84"/>
        <v>58595.34</v>
      </c>
      <c r="G201" s="192">
        <f t="shared" si="84"/>
        <v>4800</v>
      </c>
      <c r="H201" s="64">
        <f>SUM(H9:H200)</f>
        <v>36394.790399999998</v>
      </c>
      <c r="I201" s="193">
        <f t="shared" si="84"/>
        <v>90295.939999999915</v>
      </c>
      <c r="J201" s="64">
        <f t="shared" si="84"/>
        <v>223380.19999999998</v>
      </c>
      <c r="K201" s="193">
        <f t="shared" si="84"/>
        <v>95644.48000000004</v>
      </c>
      <c r="L201" s="64">
        <f t="shared" si="84"/>
        <v>223065.57999999978</v>
      </c>
      <c r="M201" s="64">
        <f t="shared" si="84"/>
        <v>7724.7899999999991</v>
      </c>
      <c r="N201" s="64">
        <f t="shared" si="84"/>
        <v>3430.92</v>
      </c>
      <c r="O201" s="65">
        <f>+E201-F201-G201-I201-K201-M201-N201</f>
        <v>2885708.5300000003</v>
      </c>
      <c r="P201" s="68"/>
    </row>
    <row r="202" spans="1:17" ht="13.5" customHeight="1" x14ac:dyDescent="0.25">
      <c r="A202" s="66"/>
      <c r="B202" s="67"/>
      <c r="C202" s="67"/>
      <c r="D202" s="51"/>
      <c r="E202" s="101"/>
      <c r="F202" s="68"/>
      <c r="G202" s="68"/>
      <c r="H202" s="68"/>
      <c r="I202" s="68"/>
      <c r="J202" s="68"/>
      <c r="K202" s="68"/>
      <c r="L202" s="68"/>
      <c r="M202" s="68"/>
      <c r="N202" s="146"/>
      <c r="O202" s="68"/>
      <c r="P202" s="68"/>
    </row>
    <row r="203" spans="1:17" ht="13.5" customHeight="1" x14ac:dyDescent="0.25">
      <c r="A203" s="66"/>
      <c r="B203" s="67"/>
      <c r="C203" s="67"/>
      <c r="D203" s="51"/>
      <c r="E203" s="101"/>
      <c r="F203" s="68"/>
      <c r="G203" s="68"/>
      <c r="H203" s="68"/>
      <c r="I203" s="68"/>
      <c r="J203" s="68"/>
      <c r="K203" s="68">
        <f>+L201+K201+J201+I201+H201+N201</f>
        <v>672211.91039999982</v>
      </c>
      <c r="L203" s="68"/>
      <c r="M203" s="68"/>
      <c r="N203" s="68"/>
      <c r="O203" s="68"/>
      <c r="P203" s="68"/>
    </row>
    <row r="204" spans="1:17" ht="13.5" customHeight="1" x14ac:dyDescent="0.25">
      <c r="A204" s="66"/>
      <c r="B204" s="67"/>
      <c r="C204" s="67"/>
      <c r="D204" s="51"/>
      <c r="E204" s="101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</row>
    <row r="205" spans="1:17" ht="13.5" customHeight="1" x14ac:dyDescent="0.25">
      <c r="A205" s="66"/>
      <c r="B205" s="67"/>
      <c r="C205" s="67"/>
      <c r="D205" s="190"/>
      <c r="E205" s="102"/>
      <c r="F205" s="68"/>
      <c r="G205" s="68"/>
      <c r="H205" s="68"/>
      <c r="I205" s="68"/>
      <c r="J205" s="68"/>
      <c r="K205" s="68"/>
      <c r="L205" s="68"/>
      <c r="M205" s="68">
        <f>+M201+N201</f>
        <v>11155.71</v>
      </c>
      <c r="N205" s="68"/>
      <c r="O205" s="68"/>
      <c r="P205" s="68"/>
      <c r="Q205" s="201"/>
    </row>
    <row r="206" spans="1:17" ht="13.5" customHeight="1" x14ac:dyDescent="0.25">
      <c r="A206" s="66"/>
      <c r="B206" s="67"/>
      <c r="C206" s="67"/>
      <c r="D206" s="190"/>
      <c r="E206" s="103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</row>
    <row r="207" spans="1:17" ht="11.25" customHeight="1" x14ac:dyDescent="0.25">
      <c r="A207" s="66"/>
      <c r="B207" s="67"/>
      <c r="C207" s="67"/>
      <c r="D207" s="190"/>
      <c r="E207" s="103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</row>
    <row r="208" spans="1:17" ht="16.5" customHeight="1" x14ac:dyDescent="0.2">
      <c r="A208" s="54"/>
      <c r="B208" s="87" t="s">
        <v>32</v>
      </c>
      <c r="C208" s="69"/>
      <c r="D208" s="190"/>
      <c r="E208" s="103"/>
      <c r="F208" s="80">
        <f>F201</f>
        <v>58595.34</v>
      </c>
      <c r="G208" s="70"/>
      <c r="H208" s="71"/>
      <c r="I208" s="71"/>
      <c r="J208" s="264" t="s">
        <v>33</v>
      </c>
      <c r="K208" s="264"/>
      <c r="L208" s="264"/>
      <c r="M208" s="71"/>
      <c r="N208" s="72"/>
      <c r="O208" s="71"/>
      <c r="P208" s="71"/>
    </row>
    <row r="209" spans="1:16" ht="12.75" customHeight="1" x14ac:dyDescent="0.2">
      <c r="A209" s="73"/>
      <c r="B209" s="87" t="s">
        <v>34</v>
      </c>
      <c r="C209" s="69"/>
      <c r="D209" s="82"/>
      <c r="E209" s="149"/>
      <c r="F209" s="80">
        <f>G201</f>
        <v>4800</v>
      </c>
      <c r="G209" s="71"/>
      <c r="H209" s="71"/>
      <c r="I209" s="71"/>
      <c r="J209" s="74" t="s">
        <v>35</v>
      </c>
      <c r="K209" s="75"/>
      <c r="L209" s="38">
        <v>2.8700000000000003E-2</v>
      </c>
      <c r="M209" s="71"/>
      <c r="N209" s="71"/>
      <c r="O209" s="71"/>
      <c r="P209" s="71"/>
    </row>
    <row r="210" spans="1:16" ht="15" customHeight="1" x14ac:dyDescent="0.2">
      <c r="A210" s="76"/>
      <c r="B210" s="87" t="s">
        <v>246</v>
      </c>
      <c r="C210" s="69"/>
      <c r="D210" s="190"/>
      <c r="E210" s="103"/>
      <c r="F210" s="80">
        <f>I201</f>
        <v>90295.939999999915</v>
      </c>
      <c r="G210" s="264"/>
      <c r="H210" s="264"/>
      <c r="I210" s="264"/>
      <c r="J210" s="77" t="s">
        <v>36</v>
      </c>
      <c r="K210" s="77"/>
      <c r="L210" s="39">
        <v>7.0999999999999994E-2</v>
      </c>
      <c r="M210" s="71"/>
      <c r="N210" s="71"/>
      <c r="O210" s="71"/>
      <c r="P210" s="71"/>
    </row>
    <row r="211" spans="1:16" ht="15" customHeight="1" x14ac:dyDescent="0.2">
      <c r="A211" s="76"/>
      <c r="B211" s="87" t="s">
        <v>37</v>
      </c>
      <c r="C211" s="69"/>
      <c r="D211" s="190"/>
      <c r="E211" s="103"/>
      <c r="F211" s="80">
        <f>K201</f>
        <v>95644.48000000004</v>
      </c>
      <c r="G211" s="272"/>
      <c r="H211" s="272"/>
      <c r="I211" s="38"/>
      <c r="J211" s="78" t="s">
        <v>38</v>
      </c>
      <c r="K211" s="78"/>
      <c r="L211" s="40">
        <f>SUM(L209:L210)</f>
        <v>9.9699999999999997E-2</v>
      </c>
      <c r="M211" s="71"/>
      <c r="N211" s="71"/>
      <c r="O211" s="71"/>
      <c r="P211" s="71"/>
    </row>
    <row r="212" spans="1:16" ht="15" customHeight="1" x14ac:dyDescent="0.2">
      <c r="A212" s="73"/>
      <c r="B212" s="154" t="s">
        <v>39</v>
      </c>
      <c r="C212" s="71"/>
      <c r="D212" s="190"/>
      <c r="E212" s="103"/>
      <c r="F212" s="69"/>
      <c r="G212" s="271"/>
      <c r="H212" s="271"/>
      <c r="I212" s="38"/>
      <c r="J212" s="40"/>
      <c r="K212" s="40"/>
      <c r="L212" s="40"/>
      <c r="M212" s="71"/>
      <c r="N212" s="71"/>
      <c r="O212" s="71"/>
      <c r="P212" s="71"/>
    </row>
    <row r="213" spans="1:16" ht="15" customHeight="1" x14ac:dyDescent="0.2">
      <c r="A213" s="76"/>
      <c r="B213" s="87" t="s">
        <v>40</v>
      </c>
      <c r="C213" s="69"/>
      <c r="D213" s="82"/>
      <c r="E213" s="149"/>
      <c r="F213" s="80">
        <f>H201</f>
        <v>36394.790399999998</v>
      </c>
      <c r="G213" s="81"/>
      <c r="H213" s="78"/>
      <c r="I213" s="40"/>
      <c r="J213" s="264" t="s">
        <v>41</v>
      </c>
      <c r="K213" s="264"/>
      <c r="L213" s="264"/>
      <c r="M213" s="71"/>
      <c r="N213" s="71"/>
      <c r="O213" s="71"/>
      <c r="P213" s="71"/>
    </row>
    <row r="214" spans="1:16" ht="12.75" customHeight="1" x14ac:dyDescent="0.2">
      <c r="A214" s="76"/>
      <c r="B214" s="87" t="s">
        <v>244</v>
      </c>
      <c r="C214" s="69"/>
      <c r="D214" s="82"/>
      <c r="E214" s="104"/>
      <c r="F214" s="80">
        <f>J201</f>
        <v>223380.19999999998</v>
      </c>
      <c r="G214" s="81"/>
      <c r="H214" s="78"/>
      <c r="I214" s="78"/>
      <c r="J214" s="74" t="s">
        <v>42</v>
      </c>
      <c r="K214" s="38"/>
      <c r="L214" s="38">
        <v>3.04E-2</v>
      </c>
      <c r="M214" s="71"/>
      <c r="N214" s="71"/>
      <c r="O214" s="71"/>
      <c r="P214" s="71"/>
    </row>
    <row r="215" spans="1:16" ht="18" customHeight="1" thickBot="1" x14ac:dyDescent="0.25">
      <c r="A215" s="84"/>
      <c r="B215" s="173" t="s">
        <v>248</v>
      </c>
      <c r="C215" s="79"/>
      <c r="D215" s="190"/>
      <c r="E215" s="103"/>
      <c r="F215" s="80">
        <f>L201</f>
        <v>223065.57999999978</v>
      </c>
      <c r="G215" s="81"/>
      <c r="H215" s="78"/>
      <c r="I215" s="78"/>
      <c r="J215" s="271" t="s">
        <v>36</v>
      </c>
      <c r="K215" s="271"/>
      <c r="L215" s="39">
        <v>7.0900000000000005E-2</v>
      </c>
      <c r="M215" s="71"/>
      <c r="N215" s="71"/>
      <c r="O215" s="71"/>
      <c r="P215" s="71"/>
    </row>
    <row r="216" spans="1:16" ht="15" customHeight="1" thickBot="1" x14ac:dyDescent="0.25">
      <c r="B216" s="174" t="s">
        <v>43</v>
      </c>
      <c r="C216" s="150"/>
      <c r="D216" s="190"/>
      <c r="E216" s="103"/>
      <c r="F216" s="85">
        <f>SUM(F213:F215)</f>
        <v>482840.57039999973</v>
      </c>
      <c r="G216" s="75"/>
      <c r="H216" s="75"/>
      <c r="I216" s="38"/>
      <c r="J216" s="78" t="s">
        <v>44</v>
      </c>
      <c r="K216" s="78"/>
      <c r="L216" s="41">
        <f>SUM(L214:L215)</f>
        <v>0.1013</v>
      </c>
      <c r="M216" s="71"/>
      <c r="N216" s="71"/>
      <c r="O216" s="71"/>
      <c r="P216" s="71"/>
    </row>
    <row r="217" spans="1:16" ht="12.75" customHeight="1" x14ac:dyDescent="0.25">
      <c r="B217" s="86"/>
      <c r="C217" s="86"/>
      <c r="D217" s="31"/>
      <c r="F217" s="83"/>
      <c r="G217" s="271"/>
      <c r="H217" s="271"/>
      <c r="I217" s="38"/>
      <c r="M217" s="71"/>
      <c r="N217" s="71"/>
      <c r="O217" s="72"/>
      <c r="P217" s="72"/>
    </row>
    <row r="218" spans="1:16" ht="12.75" customHeight="1" x14ac:dyDescent="0.2">
      <c r="B218" s="87" t="s">
        <v>45</v>
      </c>
      <c r="C218" s="87"/>
      <c r="D218" s="78"/>
      <c r="E218" s="152"/>
      <c r="F218" s="80">
        <v>0</v>
      </c>
      <c r="G218" s="88"/>
      <c r="H218" s="81"/>
      <c r="I218" s="41"/>
      <c r="M218" s="71"/>
      <c r="N218" s="71"/>
      <c r="O218" s="71"/>
      <c r="P218" s="71"/>
    </row>
    <row r="219" spans="1:16" ht="12.75" customHeight="1" x14ac:dyDescent="0.2">
      <c r="B219" s="87" t="s">
        <v>52</v>
      </c>
      <c r="C219" s="87"/>
      <c r="D219" s="78"/>
      <c r="E219" s="143"/>
      <c r="F219" s="80">
        <f>N201</f>
        <v>3430.92</v>
      </c>
      <c r="G219" s="78"/>
      <c r="H219" s="78"/>
      <c r="I219" s="41"/>
      <c r="M219" s="71"/>
      <c r="N219" s="71"/>
      <c r="O219" s="71"/>
      <c r="P219" s="71"/>
    </row>
    <row r="220" spans="1:16" ht="14.25" x14ac:dyDescent="0.2">
      <c r="B220" s="92" t="s">
        <v>46</v>
      </c>
      <c r="C220" s="92"/>
      <c r="D220" s="78"/>
      <c r="E220" s="143"/>
      <c r="F220" s="80">
        <v>0</v>
      </c>
      <c r="H220" s="89"/>
    </row>
    <row r="221" spans="1:16" ht="14.25" x14ac:dyDescent="0.2">
      <c r="B221" s="175" t="s">
        <v>247</v>
      </c>
      <c r="C221" s="151"/>
      <c r="D221" s="78"/>
      <c r="E221" s="143"/>
      <c r="F221" s="80">
        <v>0</v>
      </c>
      <c r="G221" s="89"/>
    </row>
    <row r="222" spans="1:16" x14ac:dyDescent="0.25">
      <c r="B222" s="153"/>
      <c r="C222" s="153"/>
      <c r="D222" s="191"/>
      <c r="F222" s="80"/>
      <c r="G222" s="89"/>
    </row>
    <row r="223" spans="1:16" x14ac:dyDescent="0.25">
      <c r="B223" s="90"/>
      <c r="C223" s="90"/>
      <c r="L223" s="43"/>
      <c r="M223" s="43"/>
      <c r="N223" s="43"/>
    </row>
    <row r="224" spans="1:16" x14ac:dyDescent="0.25">
      <c r="B224" s="90" t="s">
        <v>316</v>
      </c>
      <c r="C224" s="90"/>
      <c r="G224" s="43"/>
      <c r="H224" s="42"/>
      <c r="I224" s="43"/>
      <c r="K224" s="42" t="s">
        <v>168</v>
      </c>
      <c r="L224" s="43"/>
      <c r="M224" s="42"/>
      <c r="N224" s="43"/>
    </row>
    <row r="225" spans="2:14" x14ac:dyDescent="0.25">
      <c r="B225" s="91" t="s">
        <v>15</v>
      </c>
      <c r="C225" s="92"/>
      <c r="F225" s="43"/>
      <c r="G225" s="42" t="s">
        <v>327</v>
      </c>
      <c r="H225" s="42"/>
      <c r="I225" s="43"/>
      <c r="K225" s="44" t="s">
        <v>578</v>
      </c>
      <c r="L225" s="43"/>
      <c r="M225" s="44"/>
      <c r="N225" s="43"/>
    </row>
    <row r="226" spans="2:14" x14ac:dyDescent="0.25">
      <c r="F226" s="43"/>
      <c r="G226" s="44" t="s">
        <v>458</v>
      </c>
      <c r="H226" s="44"/>
    </row>
  </sheetData>
  <sheetProtection selectLockedCells="1" selectUnlockedCells="1"/>
  <mergeCells count="24">
    <mergeCell ref="J208:L208"/>
    <mergeCell ref="D6:D8"/>
    <mergeCell ref="E6:E8"/>
    <mergeCell ref="J215:K215"/>
    <mergeCell ref="G217:H217"/>
    <mergeCell ref="G210:I210"/>
    <mergeCell ref="G212:H212"/>
    <mergeCell ref="J213:L213"/>
    <mergeCell ref="G211:H211"/>
    <mergeCell ref="O6:O8"/>
    <mergeCell ref="J6:J7"/>
    <mergeCell ref="K6:K7"/>
    <mergeCell ref="L6:L7"/>
    <mergeCell ref="N6:N7"/>
    <mergeCell ref="A1:N1"/>
    <mergeCell ref="A2:N2"/>
    <mergeCell ref="A3:N3"/>
    <mergeCell ref="A4:N4"/>
    <mergeCell ref="H6:H7"/>
    <mergeCell ref="I6:I7"/>
    <mergeCell ref="B6:B8"/>
    <mergeCell ref="C6:C8"/>
    <mergeCell ref="F6:F8"/>
    <mergeCell ref="G6:G8"/>
  </mergeCells>
  <phoneticPr fontId="0" type="noConversion"/>
  <conditionalFormatting sqref="B103">
    <cfRule type="duplicateValues" dxfId="31" priority="34"/>
  </conditionalFormatting>
  <conditionalFormatting sqref="B132">
    <cfRule type="duplicateValues" dxfId="30" priority="37"/>
  </conditionalFormatting>
  <conditionalFormatting sqref="B133:B137">
    <cfRule type="duplicateValues" dxfId="29" priority="44"/>
  </conditionalFormatting>
  <conditionalFormatting sqref="B138:B141">
    <cfRule type="duplicateValues" dxfId="28" priority="38"/>
  </conditionalFormatting>
  <conditionalFormatting sqref="B142:B146">
    <cfRule type="duplicateValues" dxfId="27" priority="26"/>
  </conditionalFormatting>
  <conditionalFormatting sqref="B147:B150">
    <cfRule type="duplicateValues" dxfId="26" priority="13"/>
  </conditionalFormatting>
  <conditionalFormatting sqref="B151:B152">
    <cfRule type="duplicateValues" dxfId="25" priority="23"/>
  </conditionalFormatting>
  <conditionalFormatting sqref="B153">
    <cfRule type="duplicateValues" dxfId="24" priority="21"/>
  </conditionalFormatting>
  <conditionalFormatting sqref="B154">
    <cfRule type="duplicateValues" dxfId="23" priority="19"/>
  </conditionalFormatting>
  <conditionalFormatting sqref="B155">
    <cfRule type="duplicateValues" dxfId="22" priority="17"/>
  </conditionalFormatting>
  <conditionalFormatting sqref="B156:B158 B169">
    <cfRule type="duplicateValues" dxfId="21" priority="15"/>
  </conditionalFormatting>
  <conditionalFormatting sqref="B159:B165">
    <cfRule type="duplicateValues" dxfId="20" priority="7"/>
  </conditionalFormatting>
  <conditionalFormatting sqref="B166:B167">
    <cfRule type="duplicateValues" dxfId="19" priority="8"/>
  </conditionalFormatting>
  <conditionalFormatting sqref="B168">
    <cfRule type="duplicateValues" dxfId="18" priority="9"/>
  </conditionalFormatting>
  <conditionalFormatting sqref="B170:B180 B183:B190">
    <cfRule type="duplicateValues" dxfId="17" priority="43"/>
  </conditionalFormatting>
  <conditionalFormatting sqref="B181">
    <cfRule type="duplicateValues" dxfId="16" priority="4"/>
  </conditionalFormatting>
  <conditionalFormatting sqref="C103">
    <cfRule type="duplicateValues" dxfId="15" priority="35"/>
  </conditionalFormatting>
  <conditionalFormatting sqref="C110:C121">
    <cfRule type="duplicateValues" dxfId="14" priority="33"/>
  </conditionalFormatting>
  <conditionalFormatting sqref="C122:C132">
    <cfRule type="duplicateValues" dxfId="13" priority="36"/>
  </conditionalFormatting>
  <conditionalFormatting sqref="C133:C137">
    <cfRule type="duplicateValues" dxfId="12" priority="48"/>
  </conditionalFormatting>
  <conditionalFormatting sqref="C138:C141">
    <cfRule type="duplicateValues" dxfId="11" priority="41"/>
  </conditionalFormatting>
  <conditionalFormatting sqref="C142:C146">
    <cfRule type="duplicateValues" dxfId="10" priority="24"/>
  </conditionalFormatting>
  <conditionalFormatting sqref="C147:C150">
    <cfRule type="duplicateValues" dxfId="9" priority="12"/>
  </conditionalFormatting>
  <conditionalFormatting sqref="C151:C152">
    <cfRule type="duplicateValues" dxfId="8" priority="22"/>
  </conditionalFormatting>
  <conditionalFormatting sqref="C153">
    <cfRule type="duplicateValues" dxfId="7" priority="20"/>
  </conditionalFormatting>
  <conditionalFormatting sqref="C154">
    <cfRule type="duplicateValues" dxfId="6" priority="18"/>
  </conditionalFormatting>
  <conditionalFormatting sqref="C155">
    <cfRule type="duplicateValues" dxfId="5" priority="16"/>
  </conditionalFormatting>
  <conditionalFormatting sqref="C156:C158 C169">
    <cfRule type="duplicateValues" dxfId="4" priority="14"/>
  </conditionalFormatting>
  <conditionalFormatting sqref="C159:C165">
    <cfRule type="duplicateValues" dxfId="3" priority="5"/>
  </conditionalFormatting>
  <conditionalFormatting sqref="C166:C167">
    <cfRule type="duplicateValues" dxfId="2" priority="6"/>
  </conditionalFormatting>
  <conditionalFormatting sqref="C181">
    <cfRule type="duplicateValues" dxfId="1" priority="3"/>
  </conditionalFormatting>
  <conditionalFormatting sqref="C197">
    <cfRule type="duplicateValues" dxfId="0" priority="1"/>
  </conditionalFormatting>
  <dataValidations disablePrompts="1" count="1">
    <dataValidation type="textLength" operator="equal" allowBlank="1" showErrorMessage="1" sqref="C106" xr:uid="{00000000-0002-0000-0000-000000000000}">
      <formula1>"#REF!"</formula1>
      <formula2>0</formula2>
    </dataValidation>
  </dataValidations>
  <pageMargins left="0.15748031496062992" right="0.15748031496062992" top="0.19685039370078741" bottom="0.15748031496062992" header="0.15748031496062992" footer="0.19685039370078741"/>
  <pageSetup paperSize="5" scale="78" firstPageNumber="0" orientation="landscape" horizontalDpi="4294967293" r:id="rId1"/>
  <headerFooter alignWithMargins="0">
    <oddHeader>&amp;R&amp;P de &amp;N</oddHeader>
  </headerFooter>
  <rowBreaks count="1" manualBreakCount="1">
    <brk id="96" max="14" man="1"/>
  </rowBreaks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30"/>
  <sheetViews>
    <sheetView tabSelected="1" view="pageBreakPreview" topLeftCell="B1" zoomScale="110" zoomScaleNormal="100" zoomScaleSheetLayoutView="110" workbookViewId="0">
      <selection activeCell="H13" sqref="H13"/>
    </sheetView>
  </sheetViews>
  <sheetFormatPr baseColWidth="10" defaultColWidth="9.140625" defaultRowHeight="14.25" x14ac:dyDescent="0.2"/>
  <cols>
    <col min="1" max="1" width="19.140625" hidden="1" customWidth="1"/>
    <col min="2" max="9" width="18.5703125" style="124" customWidth="1"/>
    <col min="10" max="10" width="4.5703125" customWidth="1"/>
    <col min="11" max="11" width="25" style="119" customWidth="1"/>
    <col min="12" max="12" width="25.42578125" customWidth="1"/>
    <col min="13" max="13" width="20.5703125" customWidth="1"/>
  </cols>
  <sheetData>
    <row r="2" spans="1:12" x14ac:dyDescent="0.2">
      <c r="A2" s="14">
        <v>45200</v>
      </c>
      <c r="B2" s="123">
        <v>45810</v>
      </c>
    </row>
    <row r="5" spans="1:12" ht="16.5" thickBot="1" x14ac:dyDescent="0.3">
      <c r="A5" s="273" t="s">
        <v>62</v>
      </c>
      <c r="B5" s="273"/>
      <c r="C5" s="273"/>
      <c r="D5" s="273"/>
      <c r="E5" s="273"/>
      <c r="F5" s="273"/>
      <c r="G5" s="273"/>
      <c r="H5" s="273"/>
      <c r="I5" s="273"/>
    </row>
    <row r="6" spans="1:12" x14ac:dyDescent="0.2">
      <c r="A6" s="4"/>
      <c r="B6" s="274"/>
      <c r="C6" s="125"/>
      <c r="D6" s="125"/>
      <c r="E6" s="125"/>
      <c r="F6" s="125"/>
      <c r="G6" s="125"/>
      <c r="H6" s="125"/>
      <c r="I6" s="126"/>
    </row>
    <row r="7" spans="1:12" x14ac:dyDescent="0.2">
      <c r="A7" s="5"/>
      <c r="B7" s="275" t="s">
        <v>60</v>
      </c>
      <c r="C7" s="276"/>
      <c r="D7" s="276"/>
      <c r="E7" s="276"/>
      <c r="F7" s="276"/>
      <c r="G7" s="276"/>
      <c r="H7" s="276"/>
      <c r="I7" s="127"/>
    </row>
    <row r="8" spans="1:12" ht="15" x14ac:dyDescent="0.25">
      <c r="A8" s="5"/>
      <c r="B8" s="277" t="s">
        <v>61</v>
      </c>
      <c r="C8" s="276"/>
      <c r="D8" s="278"/>
      <c r="E8" s="278" t="s">
        <v>252</v>
      </c>
      <c r="F8" s="278" t="s">
        <v>253</v>
      </c>
      <c r="G8" s="278" t="s">
        <v>254</v>
      </c>
      <c r="H8" s="276"/>
      <c r="I8" s="127"/>
    </row>
    <row r="9" spans="1:12" ht="15" x14ac:dyDescent="0.25">
      <c r="A9" s="5"/>
      <c r="B9" s="279"/>
      <c r="C9" s="276"/>
      <c r="D9" s="276"/>
      <c r="E9" s="280" t="s">
        <v>57</v>
      </c>
      <c r="F9" s="280" t="s">
        <v>58</v>
      </c>
      <c r="G9" s="280" t="s">
        <v>59</v>
      </c>
      <c r="H9" s="276"/>
      <c r="I9" s="127"/>
      <c r="L9" s="122"/>
    </row>
    <row r="10" spans="1:12" x14ac:dyDescent="0.2">
      <c r="A10" s="5" t="s">
        <v>274</v>
      </c>
      <c r="B10" s="279">
        <f>FIJO!E201</f>
        <v>3146200</v>
      </c>
      <c r="C10" s="276"/>
      <c r="D10" s="276" t="s">
        <v>308</v>
      </c>
      <c r="E10" s="281">
        <f>FIJO!H201</f>
        <v>36394.790399999998</v>
      </c>
      <c r="F10" s="281">
        <f>FIJO!J201</f>
        <v>223380.19999999998</v>
      </c>
      <c r="G10" s="281">
        <f>FIJO!L201</f>
        <v>223065.57999999978</v>
      </c>
      <c r="H10" s="276"/>
      <c r="I10" s="127"/>
      <c r="L10" s="122"/>
    </row>
    <row r="11" spans="1:12" x14ac:dyDescent="0.2">
      <c r="A11" s="5"/>
      <c r="B11" s="279"/>
      <c r="C11" s="276"/>
      <c r="D11" s="276"/>
      <c r="E11" s="281"/>
      <c r="F11" s="281"/>
      <c r="G11" s="281"/>
      <c r="H11" s="276"/>
      <c r="I11" s="127"/>
      <c r="L11" s="122"/>
    </row>
    <row r="12" spans="1:12" x14ac:dyDescent="0.2">
      <c r="A12" s="5"/>
      <c r="B12" s="279"/>
      <c r="C12" s="276"/>
      <c r="D12" s="276"/>
      <c r="E12" s="281"/>
      <c r="F12" s="281"/>
      <c r="G12" s="281"/>
      <c r="H12" s="276"/>
      <c r="I12" s="127"/>
      <c r="L12" s="122"/>
    </row>
    <row r="13" spans="1:12" ht="15" x14ac:dyDescent="0.25">
      <c r="A13" s="8"/>
      <c r="B13" s="282"/>
      <c r="C13" s="276"/>
      <c r="D13" s="276"/>
      <c r="E13" s="281"/>
      <c r="F13" s="281"/>
      <c r="G13" s="281"/>
      <c r="H13" s="276"/>
      <c r="I13" s="127"/>
      <c r="L13" s="122"/>
    </row>
    <row r="14" spans="1:12" ht="15.75" thickBot="1" x14ac:dyDescent="0.3">
      <c r="A14" s="5"/>
      <c r="B14" s="283">
        <f>+B13+H14</f>
        <v>482840.57039999973</v>
      </c>
      <c r="C14" s="276"/>
      <c r="D14" s="284" t="s">
        <v>490</v>
      </c>
      <c r="E14" s="285">
        <f>+E10+E11+E12</f>
        <v>36394.790399999998</v>
      </c>
      <c r="F14" s="285">
        <f>+F10+F11+F12</f>
        <v>223380.19999999998</v>
      </c>
      <c r="G14" s="285">
        <f>+G10+G11+G12</f>
        <v>223065.57999999978</v>
      </c>
      <c r="H14" s="130">
        <f>+E14+F14+G14</f>
        <v>482840.57039999973</v>
      </c>
      <c r="I14" s="127"/>
      <c r="L14" s="122"/>
    </row>
    <row r="15" spans="1:12" ht="15.75" thickTop="1" x14ac:dyDescent="0.25">
      <c r="A15" s="9"/>
      <c r="B15" s="286">
        <v>7108055.4199999999</v>
      </c>
      <c r="C15" s="276"/>
      <c r="D15" s="276"/>
      <c r="E15" s="287"/>
      <c r="F15" s="276"/>
      <c r="G15" s="276"/>
      <c r="H15" s="288"/>
      <c r="I15" s="127"/>
      <c r="L15" s="122"/>
    </row>
    <row r="16" spans="1:12" x14ac:dyDescent="0.2">
      <c r="A16" s="6"/>
      <c r="B16" s="279"/>
      <c r="C16" s="276"/>
      <c r="D16" s="287"/>
      <c r="E16" s="281"/>
      <c r="F16" s="276"/>
      <c r="G16" s="276"/>
      <c r="H16" s="276"/>
      <c r="I16" s="127"/>
      <c r="L16" s="122"/>
    </row>
    <row r="17" spans="1:12" ht="15" thickBot="1" x14ac:dyDescent="0.25">
      <c r="A17" s="7"/>
      <c r="B17" s="289"/>
      <c r="C17" s="134"/>
      <c r="D17" s="134"/>
      <c r="E17" s="134"/>
      <c r="F17" s="134"/>
      <c r="G17" s="134"/>
      <c r="H17" s="134"/>
      <c r="I17" s="135"/>
      <c r="L17" s="122"/>
    </row>
    <row r="18" spans="1:12" x14ac:dyDescent="0.2">
      <c r="D18" s="129"/>
      <c r="L18" s="122"/>
    </row>
    <row r="19" spans="1:12" x14ac:dyDescent="0.2">
      <c r="B19" s="129"/>
      <c r="D19" s="136"/>
      <c r="L19" s="122"/>
    </row>
    <row r="20" spans="1:12" x14ac:dyDescent="0.2">
      <c r="D20" s="129"/>
      <c r="E20" s="132"/>
      <c r="F20" s="132"/>
      <c r="K20" s="120"/>
    </row>
    <row r="21" spans="1:12" ht="15" x14ac:dyDescent="0.25">
      <c r="B21" s="132"/>
      <c r="D21" s="128"/>
      <c r="E21" s="137"/>
      <c r="F21" s="137"/>
      <c r="H21" s="132"/>
      <c r="K21" s="120"/>
    </row>
    <row r="22" spans="1:12" ht="15" x14ac:dyDescent="0.25">
      <c r="D22" s="138"/>
      <c r="E22" s="133"/>
      <c r="F22" s="138"/>
      <c r="G22" s="131"/>
      <c r="K22" s="120"/>
    </row>
    <row r="23" spans="1:12" x14ac:dyDescent="0.2">
      <c r="K23" s="120"/>
    </row>
    <row r="24" spans="1:12" x14ac:dyDescent="0.2">
      <c r="A24" s="18" t="s">
        <v>192</v>
      </c>
      <c r="D24" s="129"/>
    </row>
    <row r="25" spans="1:12" x14ac:dyDescent="0.2">
      <c r="A25" s="18" t="s">
        <v>207</v>
      </c>
      <c r="D25" s="129"/>
      <c r="F25" s="124" t="s">
        <v>488</v>
      </c>
      <c r="G25" s="139"/>
      <c r="H25" s="140"/>
    </row>
    <row r="26" spans="1:12" x14ac:dyDescent="0.2">
      <c r="G26" s="129"/>
    </row>
    <row r="27" spans="1:12" x14ac:dyDescent="0.2">
      <c r="A27" t="s">
        <v>235</v>
      </c>
      <c r="G27" s="129"/>
    </row>
    <row r="28" spans="1:12" x14ac:dyDescent="0.2">
      <c r="G28" s="129"/>
    </row>
    <row r="29" spans="1:12" x14ac:dyDescent="0.2">
      <c r="A29" s="10" t="s">
        <v>192</v>
      </c>
      <c r="B29" s="141"/>
      <c r="C29" s="141"/>
      <c r="D29" s="136"/>
      <c r="E29" s="141"/>
    </row>
    <row r="30" spans="1:12" x14ac:dyDescent="0.2">
      <c r="A30" s="10" t="s">
        <v>207</v>
      </c>
      <c r="B30" s="141"/>
      <c r="C30" s="141"/>
      <c r="D30" s="136"/>
      <c r="E30" s="141"/>
    </row>
  </sheetData>
  <mergeCells count="1">
    <mergeCell ref="A5:I5"/>
  </mergeCells>
  <pageMargins left="0.70866141732283472" right="0.70866141732283472" top="0.74803149606299213" bottom="0.74803149606299213" header="0.31496062992125984" footer="0.31496062992125984"/>
  <pageSetup scale="7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</vt:lpstr>
      <vt:lpstr>RESUMEN SEGURIDAD SOCIAL</vt:lpstr>
      <vt:lpstr>FIJO!Área_de_impresión</vt:lpstr>
      <vt:lpstr>'RESUMEN SEGURIDAD SOCIAL'!Área_de_impresión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Fulgencio</dc:creator>
  <cp:lastModifiedBy>recusoh humano</cp:lastModifiedBy>
  <cp:lastPrinted>2025-06-02T15:52:32Z</cp:lastPrinted>
  <dcterms:created xsi:type="dcterms:W3CDTF">2017-05-09T20:33:56Z</dcterms:created>
  <dcterms:modified xsi:type="dcterms:W3CDTF">2025-06-05T19:48:43Z</dcterms:modified>
</cp:coreProperties>
</file>